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ganastassiadis\Desktop\budget\final\5η ΠΡΟΣΚΛΗΣΗ\"/>
    </mc:Choice>
  </mc:AlternateContent>
  <xr:revisionPtr revIDLastSave="0" documentId="13_ncr:1_{D222C7D2-713B-453B-920E-4C4F204CA64B}" xr6:coauthVersionLast="45" xr6:coauthVersionMax="45" xr10:uidLastSave="{00000000-0000-0000-0000-000000000000}"/>
  <bookViews>
    <workbookView xWindow="28680" yWindow="-120" windowWidth="29040" windowHeight="15840" tabRatio="909" activeTab="1" xr2:uid="{00000000-000D-0000-FFFF-FFFF00000000}"/>
  </bookViews>
  <sheets>
    <sheet name="Οδηγίες Συμπλήρωσης" sheetId="15" r:id="rId1"/>
    <sheet name="Προϋπολογισμός" sheetId="1" r:id="rId2"/>
    <sheet name="Προσωπικό" sheetId="2" r:id="rId3"/>
    <sheet name="Εθελοντές" sheetId="13" r:id="rId4"/>
    <sheet name="Ταξίδια" sheetId="3" r:id="rId5"/>
    <sheet name="Αποσβέσεις" sheetId="14" r:id="rId6"/>
    <sheet name="Εξοπλισμός" sheetId="4" r:id="rId7"/>
    <sheet name="Αναλώσιμα" sheetId="6" r:id="rId8"/>
    <sheet name="Υπεργολαβίες" sheetId="8" r:id="rId9"/>
    <sheet name="Λοιπές άμεσες" sheetId="9" r:id="rId10"/>
    <sheet name="Ανακατασκευή" sheetId="10" r:id="rId11"/>
    <sheet name="Capacity Building" sheetId="16" r:id="rId12"/>
    <sheet name="Επιμέρους Προϋπολογισμοί" sheetId="17" r:id="rId13"/>
    <sheet name="Όρια" sheetId="11" r:id="rId14"/>
    <sheet name="DATA" sheetId="5" state="hidden" r:id="rId15"/>
  </sheets>
  <definedNames>
    <definedName name="_xlnm.Print_Area" localSheetId="12">'Επιμέρους Προϋπολογισμοί'!$A$1:$G$129</definedName>
    <definedName name="_xlnm.Print_Area" localSheetId="0">'Οδηγίες Συμπλήρωσης'!$A$1:$K$159</definedName>
    <definedName name="_xlnm.Print_Area" localSheetId="1">Προϋπολογισμός!$A$1:$D$45</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12" i="1" l="1"/>
  <c r="C4" i="1" l="1"/>
  <c r="B37" i="1"/>
  <c r="B36" i="1"/>
  <c r="D4" i="1"/>
  <c r="C35" i="1" l="1"/>
  <c r="D35" i="1"/>
  <c r="B8" i="1"/>
  <c r="C7" i="1" l="1"/>
  <c r="G98" i="17" l="1"/>
  <c r="G82" i="17"/>
  <c r="G66" i="17"/>
  <c r="G50" i="17"/>
  <c r="G34" i="17"/>
  <c r="G18" i="17"/>
  <c r="G2" i="17"/>
  <c r="C126" i="17"/>
  <c r="C110" i="17"/>
  <c r="E110" i="17" s="1"/>
  <c r="C94" i="17"/>
  <c r="E94" i="17" s="1"/>
  <c r="C78" i="17"/>
  <c r="E78" i="17" s="1"/>
  <c r="C62" i="17"/>
  <c r="E62" i="17" s="1"/>
  <c r="C46" i="17"/>
  <c r="E46" i="17" s="1"/>
  <c r="C30" i="17"/>
  <c r="E30" i="17" s="1"/>
  <c r="C14" i="17"/>
  <c r="E14" i="17" s="1"/>
  <c r="C107" i="17"/>
  <c r="E107" i="17" s="1"/>
  <c r="C105" i="17"/>
  <c r="E105" i="17" s="1"/>
  <c r="C104" i="17"/>
  <c r="E104" i="17" s="1"/>
  <c r="C102" i="17"/>
  <c r="E102" i="17" s="1"/>
  <c r="C101" i="17"/>
  <c r="E101" i="17" s="1"/>
  <c r="C100" i="17"/>
  <c r="E100" i="17" s="1"/>
  <c r="C98" i="17"/>
  <c r="E98" i="17" s="1"/>
  <c r="C91" i="17"/>
  <c r="E91" i="17" s="1"/>
  <c r="C89" i="17"/>
  <c r="E89" i="17" s="1"/>
  <c r="C88" i="17"/>
  <c r="E88" i="17" s="1"/>
  <c r="C86" i="17"/>
  <c r="E86" i="17" s="1"/>
  <c r="C85" i="17"/>
  <c r="E85" i="17" s="1"/>
  <c r="C84" i="17"/>
  <c r="E84" i="17" s="1"/>
  <c r="C82" i="17"/>
  <c r="E82" i="17" s="1"/>
  <c r="C75" i="17"/>
  <c r="E75" i="17" s="1"/>
  <c r="C73" i="17"/>
  <c r="E73" i="17" s="1"/>
  <c r="C72" i="17"/>
  <c r="E72" i="17" s="1"/>
  <c r="C70" i="17"/>
  <c r="E70" i="17" s="1"/>
  <c r="C69" i="17"/>
  <c r="E69" i="17" s="1"/>
  <c r="C68" i="17"/>
  <c r="E68" i="17" s="1"/>
  <c r="C66" i="17"/>
  <c r="E66" i="17" s="1"/>
  <c r="C59" i="17"/>
  <c r="E59" i="17" s="1"/>
  <c r="C57" i="17"/>
  <c r="E57" i="17" s="1"/>
  <c r="C56" i="17"/>
  <c r="E56" i="17" s="1"/>
  <c r="C54" i="17"/>
  <c r="E54" i="17" s="1"/>
  <c r="C53" i="17"/>
  <c r="E53" i="17" s="1"/>
  <c r="C52" i="17"/>
  <c r="E52" i="17" s="1"/>
  <c r="C50" i="17"/>
  <c r="E50" i="17" s="1"/>
  <c r="C43" i="17"/>
  <c r="E43" i="17" s="1"/>
  <c r="C41" i="17"/>
  <c r="E41" i="17" s="1"/>
  <c r="C40" i="17"/>
  <c r="E40" i="17" s="1"/>
  <c r="C38" i="17"/>
  <c r="E38" i="17" s="1"/>
  <c r="C37" i="17"/>
  <c r="E37" i="17" s="1"/>
  <c r="C36" i="17"/>
  <c r="E36" i="17" s="1"/>
  <c r="C34" i="17"/>
  <c r="E34" i="17" s="1"/>
  <c r="C27" i="17"/>
  <c r="E27" i="17" s="1"/>
  <c r="C25" i="17"/>
  <c r="E25" i="17" s="1"/>
  <c r="C24" i="17"/>
  <c r="E24" i="17" s="1"/>
  <c r="C22" i="17"/>
  <c r="E22" i="17" s="1"/>
  <c r="C21" i="17"/>
  <c r="E21" i="17" s="1"/>
  <c r="C20" i="17"/>
  <c r="E20" i="17" s="1"/>
  <c r="C18" i="17"/>
  <c r="E18" i="17" s="1"/>
  <c r="C11" i="17"/>
  <c r="E11" i="17" s="1"/>
  <c r="C9" i="17"/>
  <c r="E9" i="17" s="1"/>
  <c r="C8" i="17"/>
  <c r="E8" i="17" s="1"/>
  <c r="K6" i="14"/>
  <c r="K7" i="14"/>
  <c r="K8" i="14"/>
  <c r="K9" i="14"/>
  <c r="K10" i="14"/>
  <c r="K11" i="14"/>
  <c r="K12" i="14"/>
  <c r="K13" i="14"/>
  <c r="K14" i="14"/>
  <c r="K15" i="14"/>
  <c r="K16" i="14"/>
  <c r="K17" i="14"/>
  <c r="K18" i="14"/>
  <c r="K19" i="14"/>
  <c r="K20" i="14"/>
  <c r="K21" i="14"/>
  <c r="K22" i="14"/>
  <c r="K23" i="14"/>
  <c r="K5" i="14"/>
  <c r="K4" i="14"/>
  <c r="E123" i="17" l="1"/>
  <c r="E121" i="17"/>
  <c r="C120" i="17"/>
  <c r="C121" i="17"/>
  <c r="C123" i="17"/>
  <c r="E120" i="17"/>
  <c r="E126" i="17"/>
  <c r="C108" i="17"/>
  <c r="E108" i="17" s="1"/>
  <c r="C92" i="17"/>
  <c r="E92" i="17" s="1"/>
  <c r="C76" i="17"/>
  <c r="E76" i="17" s="1"/>
  <c r="C60" i="17"/>
  <c r="E60" i="17" s="1"/>
  <c r="C44" i="17"/>
  <c r="E44" i="17" s="1"/>
  <c r="C28" i="17"/>
  <c r="E28" i="17" l="1"/>
  <c r="G4" i="6" l="1"/>
  <c r="C23" i="17" s="1"/>
  <c r="E23" i="17" s="1"/>
  <c r="G5" i="6"/>
  <c r="C39" i="17" s="1"/>
  <c r="E39" i="17" s="1"/>
  <c r="G6" i="6"/>
  <c r="C55" i="17" s="1"/>
  <c r="E55" i="17" s="1"/>
  <c r="G7" i="6"/>
  <c r="C71" i="17" s="1"/>
  <c r="E71" i="17" s="1"/>
  <c r="G8" i="6"/>
  <c r="C87" i="17" s="1"/>
  <c r="E87" i="17" s="1"/>
  <c r="G9" i="6"/>
  <c r="C103" i="17" s="1"/>
  <c r="E103" i="17" s="1"/>
  <c r="G10" i="6"/>
  <c r="G11" i="6"/>
  <c r="G12" i="6"/>
  <c r="G13" i="6"/>
  <c r="G14" i="6"/>
  <c r="G15" i="6"/>
  <c r="G16" i="6"/>
  <c r="G17" i="6"/>
  <c r="G3" i="6"/>
  <c r="C7" i="17" s="1"/>
  <c r="G5" i="4"/>
  <c r="G6" i="4"/>
  <c r="G7" i="4"/>
  <c r="G8" i="4"/>
  <c r="G9" i="4"/>
  <c r="G10" i="4"/>
  <c r="G11" i="4"/>
  <c r="G12" i="4"/>
  <c r="G13" i="4"/>
  <c r="G14" i="4"/>
  <c r="G15" i="4"/>
  <c r="G16" i="4"/>
  <c r="G17" i="4"/>
  <c r="G18" i="4"/>
  <c r="G19" i="4"/>
  <c r="G20" i="4"/>
  <c r="G21" i="4"/>
  <c r="G22" i="4"/>
  <c r="G23" i="4"/>
  <c r="G4" i="4"/>
  <c r="C6" i="17" s="1"/>
  <c r="C5" i="17"/>
  <c r="O28" i="3"/>
  <c r="O27" i="3"/>
  <c r="O26" i="3"/>
  <c r="O25" i="3"/>
  <c r="O24" i="3"/>
  <c r="O23" i="3"/>
  <c r="O22" i="3"/>
  <c r="O21" i="3"/>
  <c r="O20" i="3"/>
  <c r="O19" i="3"/>
  <c r="O18" i="3"/>
  <c r="O17" i="3"/>
  <c r="O16" i="3"/>
  <c r="O15" i="3"/>
  <c r="O14" i="3"/>
  <c r="O13" i="3"/>
  <c r="O12" i="3"/>
  <c r="O11" i="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C99" i="17" s="1"/>
  <c r="G9" i="13"/>
  <c r="C83" i="17" s="1"/>
  <c r="G8" i="13"/>
  <c r="C67" i="17" s="1"/>
  <c r="G7" i="13"/>
  <c r="C51" i="17" s="1"/>
  <c r="G6" i="13"/>
  <c r="C35" i="17" s="1"/>
  <c r="G5" i="13"/>
  <c r="C19" i="17" s="1"/>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G4" i="13"/>
  <c r="E6" i="17" l="1"/>
  <c r="E118" i="17" s="1"/>
  <c r="C118" i="17"/>
  <c r="E5" i="17"/>
  <c r="E117" i="17" s="1"/>
  <c r="C117" i="17"/>
  <c r="E7" i="17"/>
  <c r="E119" i="17" s="1"/>
  <c r="C119" i="17"/>
  <c r="E67" i="17"/>
  <c r="E74" i="17" s="1"/>
  <c r="E77" i="17" s="1"/>
  <c r="E79" i="17" s="1"/>
  <c r="C74" i="17"/>
  <c r="C77" i="17" s="1"/>
  <c r="C79" i="17" s="1"/>
  <c r="E19" i="17"/>
  <c r="C26" i="17"/>
  <c r="C29" i="17" s="1"/>
  <c r="C31" i="17" s="1"/>
  <c r="E83" i="17"/>
  <c r="E90" i="17" s="1"/>
  <c r="E93" i="17" s="1"/>
  <c r="E95" i="17" s="1"/>
  <c r="C90" i="17"/>
  <c r="C93" i="17" s="1"/>
  <c r="C95" i="17" s="1"/>
  <c r="E35" i="17"/>
  <c r="E42" i="17" s="1"/>
  <c r="E45" i="17" s="1"/>
  <c r="E47" i="17" s="1"/>
  <c r="C42" i="17"/>
  <c r="C45" i="17" s="1"/>
  <c r="C47" i="17" s="1"/>
  <c r="E99" i="17"/>
  <c r="E106" i="17" s="1"/>
  <c r="E109" i="17" s="1"/>
  <c r="E111" i="17" s="1"/>
  <c r="C106" i="17"/>
  <c r="C109" i="17" s="1"/>
  <c r="C111" i="17" s="1"/>
  <c r="C3" i="17"/>
  <c r="E51" i="17"/>
  <c r="E58" i="17" s="1"/>
  <c r="E61" i="17" s="1"/>
  <c r="E63" i="17" s="1"/>
  <c r="C58" i="17"/>
  <c r="C61" i="17" s="1"/>
  <c r="C63" i="17" s="1"/>
  <c r="G55" i="13"/>
  <c r="B17" i="1" s="1"/>
  <c r="D17" i="1" l="1"/>
  <c r="D91" i="17"/>
  <c r="D86" i="17"/>
  <c r="D82" i="17"/>
  <c r="D89" i="17"/>
  <c r="D85" i="17"/>
  <c r="D94" i="17"/>
  <c r="D88" i="17"/>
  <c r="D84" i="17"/>
  <c r="D92" i="17"/>
  <c r="D87" i="17"/>
  <c r="D83" i="17"/>
  <c r="D73" i="17"/>
  <c r="D69" i="17"/>
  <c r="D78" i="17"/>
  <c r="D72" i="17"/>
  <c r="D68" i="17"/>
  <c r="D76" i="17"/>
  <c r="D71" i="17"/>
  <c r="D67" i="17"/>
  <c r="D75" i="17"/>
  <c r="D70" i="17"/>
  <c r="D66" i="17"/>
  <c r="D44" i="17"/>
  <c r="D39" i="17"/>
  <c r="D35" i="17"/>
  <c r="D43" i="17"/>
  <c r="D38" i="17"/>
  <c r="D34" i="17"/>
  <c r="D41" i="17"/>
  <c r="D37" i="17"/>
  <c r="D46" i="17"/>
  <c r="D40" i="17"/>
  <c r="D36" i="17"/>
  <c r="D27" i="17"/>
  <c r="D22" i="17"/>
  <c r="D18" i="17"/>
  <c r="D25" i="17"/>
  <c r="D21" i="17"/>
  <c r="D30" i="17"/>
  <c r="D24" i="17"/>
  <c r="D20" i="17"/>
  <c r="D28" i="17"/>
  <c r="D23" i="17"/>
  <c r="D19" i="17"/>
  <c r="E3" i="17"/>
  <c r="E115" i="17" s="1"/>
  <c r="C115" i="17"/>
  <c r="D108" i="17"/>
  <c r="D103" i="17"/>
  <c r="D99" i="17"/>
  <c r="D107" i="17"/>
  <c r="D102" i="17"/>
  <c r="D98" i="17"/>
  <c r="D105" i="17"/>
  <c r="D101" i="17"/>
  <c r="D110" i="17"/>
  <c r="D104" i="17"/>
  <c r="D100" i="17"/>
  <c r="D62" i="17"/>
  <c r="D56" i="17"/>
  <c r="D52" i="17"/>
  <c r="D60" i="17"/>
  <c r="D55" i="17"/>
  <c r="D51" i="17"/>
  <c r="D59" i="17"/>
  <c r="D54" i="17"/>
  <c r="D50" i="17"/>
  <c r="D57" i="17"/>
  <c r="D53" i="17"/>
  <c r="E26" i="17"/>
  <c r="E29" i="17" s="1"/>
  <c r="E31" i="17" s="1"/>
  <c r="D111" i="17" l="1"/>
  <c r="D79" i="17"/>
  <c r="D47" i="17"/>
  <c r="D31" i="17"/>
  <c r="D95" i="17"/>
  <c r="D63"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J10" i="2"/>
  <c r="O10" i="2" s="1"/>
  <c r="J9" i="2"/>
  <c r="O9" i="2" s="1"/>
  <c r="J8" i="2"/>
  <c r="O8" i="2" s="1"/>
  <c r="J7" i="2"/>
  <c r="J6" i="2"/>
  <c r="O6" i="2" s="1"/>
  <c r="J5" i="2"/>
  <c r="O5" i="2" s="1"/>
  <c r="C2" i="17" s="1"/>
  <c r="C114" i="17" s="1"/>
  <c r="E2" i="17" l="1"/>
  <c r="E114" i="17" s="1"/>
  <c r="C12" i="17"/>
  <c r="C124" i="17" s="1"/>
  <c r="O7" i="2"/>
  <c r="C10" i="1"/>
  <c r="E12" i="17" l="1"/>
  <c r="E124" i="17" s="1"/>
  <c r="E24" i="14"/>
  <c r="K25" i="14" l="1"/>
  <c r="B19" i="1" s="1"/>
  <c r="D19" i="1" l="1"/>
  <c r="B17"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54" i="13"/>
  <c r="F45" i="2"/>
  <c r="K45" i="2"/>
  <c r="N5" i="3" l="1"/>
  <c r="O5" i="3" s="1"/>
  <c r="N6" i="3"/>
  <c r="O6" i="3" s="1"/>
  <c r="N7" i="3"/>
  <c r="O7" i="3" s="1"/>
  <c r="N8" i="3"/>
  <c r="O8" i="3" s="1"/>
  <c r="N9" i="3"/>
  <c r="O9" i="3" s="1"/>
  <c r="N10" i="3"/>
  <c r="O10" i="3" s="1"/>
  <c r="N11" i="3"/>
  <c r="N12" i="3"/>
  <c r="N13" i="3"/>
  <c r="N14" i="3"/>
  <c r="N15" i="3"/>
  <c r="N16" i="3"/>
  <c r="N17" i="3"/>
  <c r="N18" i="3"/>
  <c r="N19" i="3"/>
  <c r="N28" i="3"/>
  <c r="N4" i="3"/>
  <c r="O4" i="3" s="1"/>
  <c r="C4" i="17" s="1"/>
  <c r="C116" i="17" s="1"/>
  <c r="C122" i="17" s="1"/>
  <c r="C125" i="17" s="1"/>
  <c r="C127" i="17" s="1"/>
  <c r="D126" i="17" l="1"/>
  <c r="D120" i="17"/>
  <c r="D116" i="17"/>
  <c r="D124" i="17"/>
  <c r="D119" i="17"/>
  <c r="D115" i="17"/>
  <c r="D123" i="17"/>
  <c r="D118" i="17"/>
  <c r="D114" i="17"/>
  <c r="D121" i="17"/>
  <c r="D117" i="17"/>
  <c r="E4" i="17"/>
  <c r="C10" i="17"/>
  <c r="C13" i="17" s="1"/>
  <c r="C15" i="17" s="1"/>
  <c r="A43" i="1"/>
  <c r="C43" i="1" s="1"/>
  <c r="G25" i="4"/>
  <c r="B20" i="1" s="1"/>
  <c r="D20" i="1" l="1"/>
  <c r="D127" i="17"/>
  <c r="E10" i="17"/>
  <c r="E13" i="17" s="1"/>
  <c r="E15" i="17" s="1"/>
  <c r="E116" i="17"/>
  <c r="E122" i="17" s="1"/>
  <c r="E125" i="17" s="1"/>
  <c r="E127" i="17" s="1"/>
  <c r="D4" i="17"/>
  <c r="D12" i="17"/>
  <c r="D7" i="17"/>
  <c r="D3" i="17"/>
  <c r="D6" i="17"/>
  <c r="D2" i="17"/>
  <c r="D11" i="17"/>
  <c r="D9" i="17"/>
  <c r="D5" i="17"/>
  <c r="D14" i="17"/>
  <c r="D8" i="17"/>
  <c r="O46" i="2"/>
  <c r="B16" i="1" s="1"/>
  <c r="G99" i="17" l="1"/>
  <c r="G35" i="17"/>
  <c r="G3" i="17"/>
  <c r="G51" i="17"/>
  <c r="G83" i="17"/>
  <c r="G19" i="17"/>
  <c r="G67" i="17"/>
  <c r="D16" i="1"/>
  <c r="B29" i="1"/>
  <c r="D15" i="17"/>
  <c r="E23" i="10"/>
  <c r="B27" i="1" s="1"/>
  <c r="E24" i="4"/>
  <c r="D29" i="1" l="1"/>
  <c r="D27" i="1"/>
  <c r="K29" i="3"/>
  <c r="N29" i="3"/>
  <c r="E45" i="9"/>
  <c r="B23" i="1" s="1"/>
  <c r="E23" i="8"/>
  <c r="B22" i="1" s="1"/>
  <c r="N46" i="2"/>
  <c r="D23" i="1" l="1"/>
  <c r="J46" i="2"/>
  <c r="O30" i="3"/>
  <c r="G18" i="6"/>
  <c r="B21" i="1" s="1"/>
  <c r="B18" i="1" l="1"/>
  <c r="D18" i="1" s="1"/>
  <c r="B25" i="1" l="1"/>
  <c r="B31" i="1" s="1"/>
  <c r="D21" i="1"/>
  <c r="D25" i="1" s="1"/>
  <c r="D31" i="1" l="1"/>
  <c r="D41" i="1"/>
  <c r="D26" i="1"/>
  <c r="A26" i="1"/>
  <c r="E2" i="16" l="1"/>
  <c r="E44" i="16" s="1"/>
  <c r="B33" i="1" s="1"/>
  <c r="B9" i="1" s="1"/>
  <c r="C36" i="1" l="1"/>
  <c r="D33" i="1"/>
  <c r="D36" i="1" s="1"/>
  <c r="C37" i="1"/>
  <c r="G2" i="13" l="1"/>
  <c r="G56" i="13" s="1"/>
  <c r="D37" i="1"/>
  <c r="C29" i="1"/>
  <c r="B39" i="1"/>
  <c r="C18" i="1"/>
  <c r="C22" i="1"/>
  <c r="C27" i="1"/>
  <c r="C33" i="1"/>
  <c r="C19" i="1"/>
  <c r="C20" i="1"/>
  <c r="C23" i="1"/>
  <c r="C31" i="1"/>
  <c r="C16" i="1"/>
  <c r="C17" i="1"/>
  <c r="C21" i="1"/>
  <c r="D39" i="1" l="1"/>
  <c r="D40" i="1" s="1"/>
  <c r="B42" i="1" s="1"/>
</calcChain>
</file>

<file path=xl/sharedStrings.xml><?xml version="1.0" encoding="utf-8"?>
<sst xmlns="http://schemas.openxmlformats.org/spreadsheetml/2006/main" count="631" uniqueCount="372">
  <si>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</si>
  <si>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</si>
  <si>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</si>
  <si>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</si>
  <si>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</si>
  <si>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</si>
  <si>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</si>
  <si>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</si>
  <si>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</si>
  <si>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</si>
  <si>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</si>
  <si>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</si>
  <si>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</si>
  <si>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</si>
  <si>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</si>
  <si>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</si>
  <si>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</si>
  <si>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</si>
  <si>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</si>
  <si>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</si>
  <si>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</si>
  <si>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</si>
  <si>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</si>
  <si>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</si>
  <si>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</si>
  <si>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</si>
  <si>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</si>
  <si>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</si>
  <si>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</si>
  <si>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</si>
  <si>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</si>
  <si>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</si>
  <si>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</si>
  <si>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</si>
  <si>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</si>
  <si>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</si>
  <si>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</si>
  <si>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</si>
  <si>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</si>
  <si>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</si>
  <si>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</si>
  <si>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</si>
  <si>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</si>
  <si>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</si>
  <si>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</si>
  <si>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</si>
  <si>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</si>
  <si>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</si>
  <si>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</si>
  <si>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</si>
  <si>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</si>
  <si>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</si>
  <si>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</si>
  <si>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</si>
  <si>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</si>
  <si>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</si>
  <si>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</si>
  <si>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</si>
  <si>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</si>
  <si>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</si>
  <si>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</si>
  <si>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</si>
  <si>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</si>
  <si>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</si>
  <si>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</si>
  <si>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</si>
  <si>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</si>
  <si>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</si>
  <si>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</si>
  <si>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</si>
  <si>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</si>
  <si>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</si>
  <si>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</si>
  <si>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</si>
  <si>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</si>
  <si>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</si>
  <si>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</si>
  <si>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</si>
  <si>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</si>
  <si>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</si>
  <si>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</si>
  <si>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</si>
  <si>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</si>
  <si>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</si>
  <si>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</si>
  <si>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</si>
  <si>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</si>
  <si>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</si>
  <si>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</si>
  <si>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</si>
  <si>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</si>
  <si>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</si>
  <si>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</si>
  <si>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</si>
  <si>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</si>
  <si>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</si>
  <si>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</si>
  <si>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</si>
  <si>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</si>
  <si>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</si>
  <si>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</si>
  <si>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ΕΘΕΛΟΝΤΙΚΗ ΕΡΓΑΣΙΑ / VOLUNTEERS</t>
  </si>
  <si>
    <t>Τίτλος ή καθήκοντα στο έργο
Title or responsibilities on the project</t>
  </si>
  <si>
    <t>Προβλεπόμενες ώρες εθελοντικής εργασίας
Estimated volunteer hours</t>
  </si>
  <si>
    <t>Συνολικές ώρες εθελοντικής εργασίας
Total volunteer hours</t>
  </si>
  <si>
    <t>** Volunteers can not have an employment relationship with the project promoter or partner.</t>
  </si>
  <si>
    <t>*** Το ποσό που προκύπτει μεταφέρεται αυτόματα στο κόστος προσωπικού.</t>
  </si>
  <si>
    <t>*** The total volunteer calculated amount is automatically transferred to staff costs.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</si>
  <si>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</si>
  <si>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</si>
  <si>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</si>
  <si>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</si>
  <si>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</si>
  <si>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</si>
  <si>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</si>
  <si>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</si>
  <si>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</si>
  <si>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t>Κατηγορία Προσωπικού
Staff Category</t>
  </si>
  <si>
    <t>Σύνολο εκτιμώμενης εθελοντικής εργασίας
Total estimated volunteer work</t>
  </si>
  <si>
    <t>** Οι εθελοντές δεν δύναται να έχουν παράλληλα εργασιακή σχέση με τον φορέα υλοποίησης ή τον εταίρο.</t>
  </si>
  <si>
    <t>* Voluntary work is valued automatically based on the "volunteer category", per hour of voluntary work.</t>
  </si>
  <si>
    <r>
      <t xml:space="preserve">Επαγγελματίες
</t>
    </r>
    <r>
      <rPr>
        <b/>
        <sz val="11"/>
        <color theme="1"/>
        <rFont val="Calibri"/>
        <family val="2"/>
        <charset val="161"/>
        <scheme val="minor"/>
      </rPr>
      <t xml:space="preserve">
Professionals</t>
    </r>
  </si>
  <si>
    <t>Κατηγορία έργου</t>
  </si>
  <si>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</si>
  <si>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</si>
  <si>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</si>
  <si>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</si>
  <si>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</si>
  <si>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</si>
  <si>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</si>
  <si>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</si>
  <si>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</si>
  <si>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</si>
  <si>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</si>
  <si>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</si>
  <si>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</si>
  <si>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</si>
  <si>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t>-        Χρηματική συνεισφορά
          Financial Contribution</t>
  </si>
  <si>
    <t>% επί του συνόλου
% of the total</t>
  </si>
  <si>
    <t>Φύλλο Προϋπολογισμός</t>
  </si>
  <si>
    <t>Φύλλο Προσωπικό</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</si>
  <si>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</si>
  <si>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</si>
  <si>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</si>
  <si>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</si>
  <si>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Επιλέξτε την κατηγορία που εντάσσεται ο εθελοντής από την αναπτυσσόμενη λίστα.</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</si>
  <si>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</si>
  <si>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</si>
  <si>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Φύλλο Ταξίδια</t>
  </si>
  <si>
    <t>→ Συμπληρώστε τον σκοπό του ταξιδιού και τον προορισμό.</t>
  </si>
  <si>
    <t>Φύλλο Αποσβέσεις</t>
  </si>
  <si>
    <t>→ Συμπληρώστε τα απαραίτητα αριθμητικά πεδία.</t>
  </si>
  <si>
    <t>Φύλλο Κόστος Εξοπλισμού</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</si>
  <si>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</si>
  <si>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</si>
  <si>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Φύλλο αναλώσιμα</t>
  </si>
  <si>
    <t>Φύλλο υπεργολαβίες</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</si>
  <si>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</si>
  <si>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</si>
  <si>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</si>
  <si>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Φύλλο κόστος ανακατασκευής</t>
  </si>
  <si>
    <t>→ Δεν μπορεί να υπερβαίνει το 50% των επιλέξιμων άμεσων δαπανών.</t>
  </si>
  <si>
    <t>Φύλλο Όρια</t>
  </si>
  <si>
    <t>ΠΡΟΫΠΟΛΟΓΙΣΜΟΣ / BUDGET</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</si>
  <si>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</si>
  <si>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</si>
  <si>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</si>
  <si>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</si>
  <si>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Ανάπτυξη ικανοτήτων MKO / Capacity Building Component</t>
  </si>
  <si>
    <t>ΜΕΡΙΚΟ ΣΥΝΟΛΟ ΧΩΡΙΣ Ανάπτυξη ικανοτήτων MKO / SUBTOTAL WITHOUT Capacity Building Component</t>
  </si>
  <si>
    <t>Ανώτατο ποσό για δράσεις Ανάπτυξης Ικανοτήτων ΜΚΟ
Maximum amount for NGO's Capacity Building Component</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</si>
  <si>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</si>
  <si>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</si>
  <si>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</si>
  <si>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</si>
  <si>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</si>
  <si>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</si>
  <si>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</si>
  <si>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</si>
  <si>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</si>
  <si>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</si>
  <si>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</si>
  <si>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</si>
  <si>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</si>
  <si>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</si>
  <si>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Φύλλο Capacity Building</t>
  </si>
  <si>
    <t>Στο φύλλο αυτό συμπληρώστε τις δράσεις που θα υλοποιήσετε σχετικά με την ανάπτυξη των ικανοτήτων του οργανισμού σας.</t>
  </si>
  <si>
    <t>Φορέας ή Εταίρος
Project Promoter or Partner</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</si>
  <si>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</si>
  <si>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</si>
  <si>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</si>
  <si>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</si>
  <si>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</si>
  <si>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</si>
  <si>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</si>
  <si>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</si>
  <si>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1. Ενδυνάμωση ευπαθών ομάδων
Κατηγορίες: Μεσαία &amp; Μεγάλη 300Κ</t>
  </si>
  <si>
    <t>2. Ενίσχυση της συνηγορίας και του εποπτικού ρόλου της κοινωνίας των πολιτών
Κατηγορίες: Μεσαία &amp; Μεγάλη 200Κ</t>
  </si>
  <si>
    <t>Ποσοστό απόσβεσης 
Depreciation rate</t>
  </si>
  <si>
    <t>→ Συμπληρώστε την περιγραφή, την αιτιολόγηση καθώς και το ποσό.</t>
  </si>
  <si>
    <t>ΓΕΝΙΚΗ ΣΗΜΕΙΩΣΗ</t>
  </si>
  <si>
    <t>Κατηγορία κόστους</t>
  </si>
  <si>
    <t>Κόστος ανακατασκευής ή ανακαίνισης ακινήτου / Cost of reconstruction or renovation of property</t>
  </si>
  <si>
    <t>Έμμεσες Δαπάνες / Indirect Costs</t>
  </si>
  <si>
    <t>ΠΡΟΫΠΟΛΟΓΙΣΜΟΣ ΦΟΡΕΑ ΥΛΟΠΟΙΗΣΗΣ
PROJECT PROMOTERS' BUDGET</t>
  </si>
  <si>
    <t>Συνεισφορά σε είδος (εθελοντική εργασία) / In-kind contribution (Voluntary work)</t>
  </si>
  <si>
    <t>Περιγραφή δράσης
Description of action</t>
  </si>
  <si>
    <t>Είδος δαπάνης
Type of cost</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</si>
  <si>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</si>
  <si>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</si>
  <si>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</si>
  <si>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</si>
  <si>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</si>
  <si>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</si>
  <si>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</si>
  <si>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</si>
  <si>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</si>
  <si>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ΠΡΟΫΠΟΛΟΓΙΣΜΟΣ ΕΤΑΙΡΟΥ Νο.1
PARTNERS' No.1 BUDGET</t>
  </si>
  <si>
    <t>Επιχορήγηση
Maximum amount
of funding</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</si>
  <si>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</si>
  <si>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</si>
  <si>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</si>
  <si>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</si>
  <si>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</si>
  <si>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r>
      <t xml:space="preserve">Κατηγορία έργου </t>
    </r>
    <r>
      <rPr>
        <sz val="14"/>
        <color theme="1"/>
        <rFont val="Calibri"/>
        <family val="2"/>
        <charset val="161"/>
        <scheme val="minor"/>
      </rPr>
      <t>(Μεσαία / Μεγάλη)</t>
    </r>
    <r>
      <rPr>
        <b/>
        <sz val="14"/>
        <color theme="1"/>
        <rFont val="Calibri"/>
        <family val="2"/>
        <charset val="161"/>
        <scheme val="minor"/>
      </rPr>
      <t xml:space="preserve"> / Project category </t>
    </r>
    <r>
      <rPr>
        <sz val="14"/>
        <color theme="1"/>
        <rFont val="Calibri"/>
        <family val="2"/>
        <charset val="161"/>
        <scheme val="minor"/>
      </rPr>
      <t>(Medium / Large) (επιλέξτε / choose)</t>
    </r>
    <r>
      <rPr>
        <b/>
        <sz val="14"/>
        <color theme="1"/>
        <rFont val="Calibri"/>
        <family val="2"/>
        <charset val="161"/>
        <scheme val="minor"/>
      </rPr>
      <t xml:space="preserve"> → → → → → → → →</t>
    </r>
  </si>
  <si>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</si>
  <si>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ΣΥΝΟΛΟ ΠΡΟΫΠΟΛΟΓΙΣΜΟΥ
TOTAL BUDGET</t>
  </si>
  <si>
    <t>→ Σε όλα τα φύλλα των δαπανών θα πρέπει να επιλέγετε εάν η δαπάνη αφορά τον Φορέα Υλοποίησης ή τον εταίρο.</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</si>
  <si>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</si>
  <si>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</si>
  <si>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</si>
  <si>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</si>
  <si>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</si>
  <si>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</si>
  <si>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</si>
  <si>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</si>
  <si>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</si>
  <si>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Μεσαία / Medium</t>
  </si>
  <si>
    <t>Μεγάλη / Large 200Κ</t>
  </si>
  <si>
    <t>Μεγάλη / Large 300Κ</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</si>
  <si>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</si>
  <si>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Από / From</t>
  </si>
  <si>
    <t>Έως / To</t>
  </si>
  <si>
    <t>Μήνες / Months</t>
  </si>
  <si>
    <t>Κατηγορία / Category</t>
  </si>
  <si>
    <r>
      <rPr>
        <b/>
        <sz val="18"/>
        <color theme="1"/>
        <rFont val="Calibri"/>
        <family val="2"/>
        <charset val="161"/>
      </rPr>
      <t xml:space="preserve">← </t>
    </r>
    <r>
      <rPr>
        <b/>
        <sz val="18"/>
        <color theme="1"/>
        <rFont val="Calibri"/>
        <family val="2"/>
        <charset val="161"/>
        <scheme val="minor"/>
      </rPr>
      <t>Ονομασία Έργου / Project title</t>
    </r>
  </si>
  <si>
    <t xml:space="preserve">     → Συμπληρώστε την προβλεπόμενη ημερομηνία έναρξης και λήξης του έργου.</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</si>
  <si>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</si>
  <si>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 Συμπληρώστε τις προβλεπόμενες ώρες εθελοντικής εργασίας που προϋπολογίζετε και το ποσό θα συμπληρωθεί αυτόματα.</t>
  </si>
  <si>
    <t>Φύλλο Επιμέρους Προϋπολογισμοί</t>
  </si>
  <si>
    <t>Το φύλλο αυτό συμπληρώνεται αυτόματα από τα στοιχεία που έχετε εισάγει στα προηγούμενα φύλλα.</t>
  </si>
  <si>
    <t>ποσοστιαία συμμετοχή του καθενός στο έργο.</t>
  </si>
  <si>
    <t>Α</t>
  </si>
  <si>
    <t>Β</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</si>
  <si>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</si>
  <si>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</si>
  <si>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</si>
  <si>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</si>
  <si>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</si>
  <si>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</si>
  <si>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</si>
  <si>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</si>
  <si>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</si>
  <si>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</si>
  <si>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</si>
  <si>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</si>
  <si>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</si>
  <si>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</si>
  <si>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</si>
  <si>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xml:space="preserve">     → Συμπληρώστε το ποσό της συνεισφοράς σε είδος, η οποία εισφέρεται αποκλειστικά με εθελοντική εργασία.</t>
  </si>
  <si>
    <t>→ Συμπληρώστε τα ονόματεπώνυμα του προσωπικού που πρόκειται να απασχοληθούν στο έργο και τα καθήκοντά τους.</t>
  </si>
  <si>
    <t>→ Συμπληρώστε τα ονόματεπώνυμα και τον τίτλο/καθήκοντα των εθελοντών στο έργο εφόσον αυτά σας είναι γνωστά.</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</si>
  <si>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</si>
  <si>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αποσβένεται και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</si>
  <si>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</si>
  <si>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</si>
  <si>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</si>
  <si>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</si>
  <si>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γίνεται διαχωρισμός στα κόστη του Φορέα Υλοποίησης  και κάθε εταίρου ξεχωριστά και εμφανίζεται</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</si>
  <si>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</si>
  <si>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</si>
  <si>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xml:space="preserve">→ Πρόκειται για δαπάνες που προκύπτουν άμεσα και είναι αναγκαίες για την υλοποίηση του έργου όπως π.χ. έξοδα δημοσίευσης, </t>
  </si>
  <si>
    <t>→ Για τις υπεργολαβίες πρέπει να τηρούνται οι κανόνες για τις αναθέσεις / προμήθειες τις οποίες θα βρείτε στις αναλυτικές οδηγίες.</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</si>
  <si>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</si>
  <si>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</si>
  <si>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</si>
  <si>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</si>
  <si>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</si>
  <si>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ΜΕΡΙΚΟ ΣΥΝΟΛΟ ΧΩΡΙΣ Δράσεις Ανάπτυξης ικανοτήτων MKO / SUBTOTAL WITHOUT Capacity Building Component</t>
  </si>
  <si>
    <t>Κόστος Δράσεων Ανάπτυξης ικανοτήτων MKO / Cost of Capacity Building Component</t>
  </si>
  <si>
    <t>Αιτούμενη Επιχορήγηση (έως 90% του προϋπολογισμού) / Required grant (up to 90% of the budget)</t>
  </si>
  <si>
    <t>Συγχρηματοδότηση του αιτούντος (κατώτατο όριο 10% του συνολικού προϋπολογισμού)
APPLICANT CO-FINANCING (Minimum 10% of total budget)</t>
  </si>
  <si>
    <t xml:space="preserve">   Ονοματεπώνυμο προσωπικού
   Name of Staff Member</t>
  </si>
  <si>
    <r>
      <t>Υπάλληλοι
Employees</t>
    </r>
    <r>
      <rPr>
        <sz val="11"/>
        <color theme="1"/>
        <rFont val="Calibri"/>
        <family val="2"/>
        <scheme val="minor"/>
      </rPr>
      <t/>
    </r>
  </si>
  <si>
    <t xml:space="preserve">   Ονοματεπώνυμο εθελοντή
   Volunteer's name</t>
  </si>
  <si>
    <t>ΜΕΓΙΣΤΟ ΕΠΙΤΡΕΠΤΟ ΠΟΣΟ ΙΔΙΑΣ ΣΥΜΜΕΤΟΧΗΣ ΜΕ ΕΘΕΛΟΝΤΙΚΗ ΕΡΓΑΣΙΑ</t>
  </si>
  <si>
    <t>* Η εθελοντική εργασία αποτιμάται αυτόματα ανάλόγως με την βαθμίδα κατάταξης του εθελοντή, ανα ώρα εθελοντικής εργασίας</t>
  </si>
  <si>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</si>
  <si>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a x b x (c+d+e) + f (1)</t>
  </si>
  <si>
    <t>b x ( g + h ) (2)</t>
  </si>
  <si>
    <t>(1) + (2)</t>
  </si>
  <si>
    <t>Συνολικό κόστος ταξιδίων / Total travel costs</t>
  </si>
  <si>
    <t>Περιγραφή εξοπλισμού
Description of equipment</t>
  </si>
  <si>
    <t>Συνολικό κόστος υπεργολαβιών
Total subcontracting costs</t>
  </si>
  <si>
    <t>Δράσεις Ανάπτυξης Ικανοτήτων MKO / Capacity Building Component</t>
  </si>
  <si>
    <t>Συνολικό κόστος για δράσεις Ανάπτυξης Ικανοτήτων MKO
Total Capacity Building Component costs</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</si>
  <si>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</si>
  <si>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Συνολικό κόστος
Total cost
a x b x c x f x ( d ÷ e )</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</si>
  <si>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</si>
  <si>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r>
      <t xml:space="preserve">Ποσοστό %  για Δράσεις Ανάπτυξης ικανοτήτων MKO / Rate % for Capacity Building Component →
</t>
    </r>
    <r>
      <rPr>
        <sz val="14"/>
        <color theme="1"/>
        <rFont val="Calibri"/>
        <family val="2"/>
        <charset val="161"/>
        <scheme val="minor"/>
      </rPr>
      <t>(Ανώτατο όριο 15% του συνολικού προϋπολογισμού / Maximum 15% of the total budget)</t>
    </r>
  </si>
  <si>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</si>
  <si>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</si>
  <si>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Remarks</t>
  </si>
  <si>
    <t>Sheet: “Budget”</t>
  </si>
  <si>
    <t>Sheet: “Personnel”</t>
  </si>
  <si>
    <t>Sheet: “Volunteers”</t>
  </si>
  <si>
    <t>Sheet: “Travel”</t>
  </si>
  <si>
    <t>Sheet: “Depreciation”</t>
  </si>
  <si>
    <t>Sheet: “Equipment cost:</t>
  </si>
  <si>
    <t>Sheet: “Consumables”</t>
  </si>
  <si>
    <t>Sheet: “Subcontracting”</t>
  </si>
  <si>
    <t>Sheet: “Other direct costs”</t>
  </si>
  <si>
    <t>Sheet: “Reconstruction costs”</t>
  </si>
  <si>
    <t>Sheet: “Capacity Building”</t>
  </si>
  <si>
    <t>Sheet: “Budget breakdown”</t>
  </si>
  <si>
    <t>Sheet: “Limits”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</si>
  <si>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</si>
  <si>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</si>
  <si>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 Please fill in all cells highlighted yellow. Specifically:</t>
  </si>
  <si>
    <t xml:space="preserve">     → Specify the project grant rate (maximum rate permitted: 90%)</t>
  </si>
  <si>
    <t xml:space="preserve">     → Select the project category, according to the specifications of the corresponding open call for proposals.</t>
  </si>
  <si>
    <t xml:space="preserve">     → Fill in the legal name of the Project Promoter, as well as the name of the project.</t>
  </si>
  <si>
    <t>Select the open call for which you wish to submit a project proposal.</t>
  </si>
  <si>
    <t xml:space="preserve">     → Specify the rate for the calculation of the indirect expenditures for the project (maximum rate permitted: 15%), which should be justified.</t>
  </si>
  <si>
    <t xml:space="preserve">     → Fill in the estimated start and end date of the project.</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</si>
  <si>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</si>
  <si>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</si>
  <si>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</si>
  <si>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xml:space="preserve">    automatically.</t>
  </si>
  <si>
    <t>→ Fill in the hours of voluntary work for each volunteer, and the amount corresponding to the respective in-kind contribution will be calculated</t>
  </si>
  <si>
    <t>→ Fill in the name(s) and title/duties of any volunteer(s) contributing to the project, if those are known in advance.</t>
  </si>
  <si>
    <t>→ Select the category corresponding to each volunteer, from the drop-down list.</t>
  </si>
  <si>
    <t>→ Fill in the purpose and destination of the travel.</t>
  </si>
  <si>
    <t>→ Fill in the necessary cells, after consulting with the detailed instructions found at the bottom of the table.</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</si>
  <si>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</si>
  <si>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</si>
  <si>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</si>
  <si>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</si>
  <si>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</si>
  <si>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</si>
  <si>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</si>
  <si>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other cells specified for each item.</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</si>
  <si>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</si>
  <si>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</si>
  <si>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</si>
  <si>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</si>
  <si>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</si>
  <si>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</si>
  <si>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</si>
  <si>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 Fill in the description, justification, as well as corresponding amount.</t>
  </si>
  <si>
    <t>→ Reconstruction and renovation costs cannot exceed 50% of the eligible direct project expenditures.</t>
  </si>
  <si>
    <t xml:space="preserve">This sheet distinguishes between the budget of the Project Promoter and Partner(s) and presents the contribution of each entity (in % of </t>
  </si>
  <si>
    <t xml:space="preserve">In this sheet, the upper limits for the daily travel expenditure (per diem) for travels outside of Greece are presented, along with the </t>
  </si>
  <si>
    <t>recommended salary cost per each employee tier /category.</t>
  </si>
  <si>
    <t>the total project budget).</t>
  </si>
  <si>
    <t>In this sheet you need to fill in the actions that you will implement regarding the capacity development of your organization.</t>
  </si>
  <si>
    <t>This sheet is automatically filled in, using the data provided in the other sheets of the spreadsheet.</t>
  </si>
  <si>
    <t>4. Προάσπιση των ανθρωπίνων δικαιωμάτων / Increased support for human rights</t>
  </si>
  <si>
    <t>3. Ενίσχυση της συμμετοχής των πολιτών στα κοινά / Increased citizen participation in civic activities</t>
  </si>
  <si>
    <r>
      <t xml:space="preserve">-        Συνεισφορά σε είδος* 
</t>
    </r>
    <r>
      <rPr>
        <sz val="12"/>
        <color theme="1"/>
        <rFont val="Calibri"/>
        <family val="2"/>
        <charset val="161"/>
        <scheme val="minor"/>
      </rPr>
      <t xml:space="preserve">          (μέχρι το 100% της συγχρηματοδότησης) αποκλειστικά υπό τη μορφή εθελοντικής εργασίας</t>
    </r>
    <r>
      <rPr>
        <b/>
        <sz val="12"/>
        <color theme="1"/>
        <rFont val="Calibri"/>
        <family val="2"/>
        <charset val="161"/>
        <scheme val="minor"/>
      </rPr>
      <t xml:space="preserve">
          In-kind contribution
</t>
    </r>
    <r>
      <rPr>
        <sz val="12"/>
        <color theme="1"/>
        <rFont val="Calibri"/>
        <family val="2"/>
        <charset val="161"/>
        <scheme val="minor"/>
      </rPr>
      <t xml:space="preserve">          (Up to 100% of co-funding), as Voluntary work</t>
    </r>
  </si>
  <si>
    <t xml:space="preserve">          Το ποσό αυτό πρέπει να είναι προϋπολογισμένο.</t>
  </si>
  <si>
    <t xml:space="preserve">     → Fill in the amount of the in-kind contribution, exclusively through voluntary work. This amount needs to be 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</si>
</sst>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0\ _€"/>
    <numFmt numFmtId="170" formatCode="_-* #,##0.00\ &quot;€&quot;_-;\-* #,##0.00\ &quot;€&quot;_-;_-* &quot;-&quot;\ &quot;€&quot;_-;_-@_-"/>
    <numFmt numFmtId="171" formatCode="_-* #,##0\ _-;\-* #,##0\ _-;_-* &quot;-&quot;\ _-;_-@_-"/>
    <numFmt numFmtId="172" formatCode="_-* #,##0.000\ &quot;€&quot;_-;\-* #,##0.000\ &quot;€&quot;_-;_-* &quot;-&quot;\ &quot;€&quot;_-;_-@_-"/>
    <numFmt numFmtId="173" formatCode="#,##0.0000"/>
  </numFmts>
  <fonts count="43">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8" fillId="0" borderId="0" applyNumberFormat="0" applyFill="0" applyBorder="0" applyAlignment="0" applyProtection="0"/>
  </cellStyleXfs>
  <cellXfs count="521">
    <xf numFmtId="0" fontId="0" fillId="0" borderId="0" xfId="0"/>
    <xf numFmtId="0" fontId="0" fillId="6" borderId="0" xfId="0" applyFont="1" applyFill="1" applyProtection="1">
      <protection hidden="1"/>
    </xf>
    <xf numFmtId="0" fontId="0" fillId="6" borderId="2" xfId="0" applyFont="1" applyFill="1" applyBorder="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7" xfId="0" applyFont="1" applyFill="1" applyBorder="1" applyProtection="1">
      <protection hidden="1"/>
    </xf>
    <xf numFmtId="0" fontId="9" fillId="6" borderId="0" xfId="0" applyFont="1" applyFill="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38" fontId="0" fillId="0" borderId="33" xfId="0" applyNumberFormat="1" applyFont="1" applyBorder="1" applyProtection="1">
      <protection locked="0"/>
    </xf>
    <xf numFmtId="167" fontId="0" fillId="0" borderId="20" xfId="0" applyNumberFormat="1" applyFont="1" applyBorder="1" applyProtection="1">
      <protection locked="0"/>
    </xf>
    <xf numFmtId="38" fontId="0" fillId="0" borderId="34" xfId="0" applyNumberFormat="1" applyFont="1" applyBorder="1" applyProtection="1">
      <protection locked="0"/>
    </xf>
    <xf numFmtId="167" fontId="0" fillId="0" borderId="21" xfId="0" applyNumberFormat="1" applyFont="1" applyBorder="1" applyProtection="1">
      <protection locked="0"/>
    </xf>
    <xf numFmtId="0" fontId="5" fillId="0" borderId="37"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5"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9" fillId="0" borderId="39" xfId="0" applyFont="1" applyBorder="1" applyAlignment="1" applyProtection="1">
      <alignment vertical="center" wrapText="1"/>
      <protection locked="0"/>
    </xf>
    <xf numFmtId="0" fontId="11" fillId="0" borderId="29" xfId="0" applyFont="1" applyBorder="1" applyAlignment="1" applyProtection="1">
      <alignment vertical="center" wrapText="1"/>
      <protection hidden="1"/>
    </xf>
    <xf numFmtId="0" fontId="5" fillId="0" borderId="64" xfId="0" applyFont="1" applyBorder="1" applyAlignment="1" applyProtection="1">
      <alignment horizontal="center" vertical="center" wrapText="1"/>
      <protection hidden="1"/>
    </xf>
    <xf numFmtId="167" fontId="0" fillId="0" borderId="50" xfId="0" applyNumberFormat="1" applyFont="1" applyBorder="1" applyProtection="1">
      <protection locked="0"/>
    </xf>
    <xf numFmtId="167" fontId="0" fillId="0" borderId="45" xfId="0" applyNumberFormat="1" applyFont="1" applyBorder="1" applyProtection="1">
      <protection locked="0"/>
    </xf>
    <xf numFmtId="0" fontId="5" fillId="0" borderId="19"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2"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38" fontId="0" fillId="7" borderId="39" xfId="0" applyNumberFormat="1" applyFont="1" applyFill="1" applyBorder="1" applyAlignment="1" applyProtection="1">
      <alignment vertical="center"/>
      <protection hidden="1"/>
    </xf>
    <xf numFmtId="0" fontId="0" fillId="8" borderId="37" xfId="0" applyFont="1" applyFill="1" applyBorder="1" applyAlignment="1" applyProtection="1">
      <alignment vertical="center"/>
      <protection hidden="1"/>
    </xf>
    <xf numFmtId="0" fontId="0" fillId="8" borderId="60" xfId="0" applyFont="1" applyFill="1" applyBorder="1" applyAlignment="1" applyProtection="1">
      <alignment vertical="center"/>
      <protection hidden="1"/>
    </xf>
    <xf numFmtId="0" fontId="0" fillId="8" borderId="42"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49" xfId="0" applyFont="1" applyFill="1" applyBorder="1" applyAlignment="1" applyProtection="1">
      <alignment vertical="center"/>
      <protection hidden="1"/>
    </xf>
    <xf numFmtId="42" fontId="0" fillId="7" borderId="41" xfId="0" applyNumberFormat="1" applyFont="1" applyFill="1" applyBorder="1" applyAlignment="1" applyProtection="1">
      <alignment vertical="center"/>
      <protection hidden="1"/>
    </xf>
    <xf numFmtId="0" fontId="0" fillId="8" borderId="40" xfId="0" applyFont="1" applyFill="1" applyBorder="1" applyAlignment="1" applyProtection="1">
      <alignment vertical="center"/>
      <protection hidden="1"/>
    </xf>
    <xf numFmtId="0" fontId="0" fillId="0" borderId="54" xfId="0" applyFont="1" applyBorder="1" applyProtection="1">
      <protection hidden="1"/>
    </xf>
    <xf numFmtId="0" fontId="0" fillId="0" borderId="55" xfId="0" applyFont="1" applyBorder="1" applyProtection="1">
      <protection hidden="1"/>
    </xf>
    <xf numFmtId="0" fontId="22" fillId="0" borderId="37" xfId="0" applyFont="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2"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41"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wrapText="1"/>
      <protection hidden="1"/>
    </xf>
    <xf numFmtId="0" fontId="20" fillId="0" borderId="20" xfId="0" applyFont="1" applyBorder="1" applyAlignment="1" applyProtection="1">
      <alignment horizontal="left"/>
      <protection locked="0"/>
    </xf>
    <xf numFmtId="0" fontId="20" fillId="0" borderId="50" xfId="0" applyFont="1" applyBorder="1" applyAlignment="1" applyProtection="1">
      <alignment horizontal="left"/>
      <protection locked="0"/>
    </xf>
    <xf numFmtId="38" fontId="20" fillId="0" borderId="12" xfId="0" applyNumberFormat="1" applyFont="1" applyBorder="1" applyProtection="1">
      <protection locked="0"/>
    </xf>
    <xf numFmtId="38" fontId="20" fillId="0" borderId="20" xfId="0" applyNumberFormat="1" applyFont="1" applyBorder="1" applyProtection="1">
      <protection locked="0"/>
    </xf>
    <xf numFmtId="0" fontId="20" fillId="0" borderId="21" xfId="0" applyFont="1" applyBorder="1" applyAlignment="1" applyProtection="1">
      <alignment horizontal="left"/>
      <protection locked="0"/>
    </xf>
    <xf numFmtId="0" fontId="20" fillId="0" borderId="45" xfId="0" applyFont="1" applyBorder="1" applyAlignment="1" applyProtection="1">
      <alignment horizontal="left"/>
      <protection locked="0"/>
    </xf>
    <xf numFmtId="0" fontId="20" fillId="0" borderId="35"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20" fillId="8" borderId="14" xfId="0" applyFont="1" applyFill="1" applyBorder="1" applyProtection="1">
      <protection hidden="1"/>
    </xf>
    <xf numFmtId="0" fontId="20" fillId="8" borderId="2" xfId="0" applyFont="1" applyFill="1" applyBorder="1" applyProtection="1">
      <protection hidden="1"/>
    </xf>
    <xf numFmtId="0" fontId="20" fillId="8" borderId="52" xfId="0" applyFont="1" applyFill="1" applyBorder="1" applyProtection="1">
      <protection hidden="1"/>
    </xf>
    <xf numFmtId="0" fontId="22" fillId="0" borderId="49" xfId="0" applyFont="1" applyBorder="1" applyAlignment="1" applyProtection="1">
      <alignment horizontal="center" vertical="center" wrapText="1"/>
      <protection hidden="1"/>
    </xf>
    <xf numFmtId="164" fontId="20" fillId="7" borderId="14" xfId="0" applyNumberFormat="1" applyFont="1" applyFill="1" applyBorder="1" applyProtection="1">
      <protection hidden="1"/>
    </xf>
    <xf numFmtId="164" fontId="20" fillId="7" borderId="19" xfId="0" applyNumberFormat="1" applyFont="1" applyFill="1" applyBorder="1" applyProtection="1">
      <protection hidden="1"/>
    </xf>
    <xf numFmtId="0" fontId="20" fillId="8" borderId="58"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8"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0" xfId="0" applyAlignment="1" applyProtection="1">
      <alignment vertical="center"/>
      <protection hidden="1"/>
    </xf>
    <xf numFmtId="0" fontId="10" fillId="0" borderId="14" xfId="0" applyFont="1" applyBorder="1" applyProtection="1">
      <protection hidden="1"/>
    </xf>
    <xf numFmtId="0" fontId="4" fillId="0" borderId="2" xfId="0" applyFont="1" applyBorder="1" applyProtection="1">
      <protection hidden="1"/>
    </xf>
    <xf numFmtId="0" fontId="4" fillId="0" borderId="4" xfId="0" applyFont="1" applyBorder="1" applyProtection="1">
      <protection hidden="1"/>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9" fillId="6" borderId="8" xfId="0" applyFont="1" applyFill="1" applyBorder="1" applyAlignment="1" applyProtection="1">
      <alignment vertical="center"/>
      <protection hidden="1"/>
    </xf>
    <xf numFmtId="0" fontId="0" fillId="6" borderId="0" xfId="0" applyFill="1" applyProtection="1">
      <protection hidden="1"/>
    </xf>
    <xf numFmtId="38" fontId="3" fillId="0" borderId="40" xfId="0" applyNumberFormat="1" applyFont="1" applyBorder="1" applyAlignment="1" applyProtection="1">
      <alignment vertical="center"/>
      <protection locked="0"/>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3" xfId="0" applyFont="1" applyFill="1" applyBorder="1" applyAlignment="1" applyProtection="1">
      <alignment vertical="center"/>
      <protection hidden="1"/>
    </xf>
    <xf numFmtId="170" fontId="3" fillId="7" borderId="53" xfId="0" applyNumberFormat="1" applyFont="1" applyFill="1" applyBorder="1" applyAlignment="1" applyProtection="1">
      <alignment vertical="center"/>
      <protection hidden="1"/>
    </xf>
    <xf numFmtId="170" fontId="0" fillId="7" borderId="54" xfId="0" applyNumberFormat="1" applyFont="1" applyFill="1" applyBorder="1" applyAlignment="1" applyProtection="1">
      <alignment vertical="center"/>
      <protection hidden="1"/>
    </xf>
    <xf numFmtId="0" fontId="0" fillId="0" borderId="55" xfId="0" applyFont="1" applyBorder="1" applyAlignment="1" applyProtection="1">
      <alignment horizontal="left" vertical="center"/>
      <protection locked="0"/>
    </xf>
    <xf numFmtId="0" fontId="0" fillId="0" borderId="55" xfId="0" applyFont="1" applyBorder="1" applyAlignment="1" applyProtection="1">
      <alignment vertical="center"/>
      <protection hidden="1"/>
    </xf>
    <xf numFmtId="0" fontId="0" fillId="0" borderId="56" xfId="0" applyFont="1"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3" xfId="0" applyFont="1" applyFill="1" applyBorder="1" applyAlignment="1" applyProtection="1">
      <alignment horizontal="center" vertical="center" wrapText="1"/>
      <protection hidden="1"/>
    </xf>
    <xf numFmtId="171" fontId="3" fillId="7" borderId="52" xfId="0" applyNumberFormat="1" applyFont="1" applyFill="1" applyBorder="1" applyAlignment="1" applyProtection="1">
      <alignment vertical="center"/>
      <protection hidden="1"/>
    </xf>
    <xf numFmtId="170" fontId="0" fillId="7" borderId="13" xfId="0" applyNumberFormat="1" applyFont="1" applyFill="1" applyBorder="1" applyProtection="1">
      <protection hidden="1"/>
    </xf>
    <xf numFmtId="170" fontId="0" fillId="7" borderId="11" xfId="0" applyNumberFormat="1" applyFont="1" applyFill="1" applyBorder="1" applyProtection="1">
      <protection hidden="1"/>
    </xf>
    <xf numFmtId="170" fontId="0" fillId="7" borderId="41" xfId="0" applyNumberFormat="1" applyFont="1" applyFill="1" applyBorder="1" applyAlignment="1" applyProtection="1">
      <alignment vertical="center"/>
      <protection hidden="1"/>
    </xf>
    <xf numFmtId="167" fontId="20" fillId="0" borderId="20" xfId="0" applyNumberFormat="1" applyFont="1" applyBorder="1" applyProtection="1">
      <protection locked="0"/>
    </xf>
    <xf numFmtId="167" fontId="20" fillId="0" borderId="50" xfId="0" applyNumberFormat="1" applyFont="1" applyBorder="1" applyProtection="1">
      <protection locked="0"/>
    </xf>
    <xf numFmtId="167" fontId="20" fillId="0" borderId="12" xfId="0" applyNumberFormat="1" applyFont="1" applyBorder="1" applyProtection="1">
      <protection locked="0"/>
    </xf>
    <xf numFmtId="167" fontId="20" fillId="0" borderId="65" xfId="0" applyNumberFormat="1" applyFont="1" applyBorder="1" applyProtection="1">
      <protection locked="0"/>
    </xf>
    <xf numFmtId="170" fontId="20" fillId="7" borderId="54" xfId="0" applyNumberFormat="1" applyFont="1" applyFill="1" applyBorder="1" applyProtection="1">
      <protection hidden="1"/>
    </xf>
    <xf numFmtId="170" fontId="20" fillId="7" borderId="9" xfId="0" applyNumberFormat="1" applyFont="1" applyFill="1" applyBorder="1" applyProtection="1">
      <protection hidden="1"/>
    </xf>
    <xf numFmtId="170" fontId="20" fillId="7" borderId="15" xfId="0" applyNumberFormat="1" applyFont="1" applyFill="1" applyBorder="1" applyProtection="1">
      <protection hidden="1"/>
    </xf>
    <xf numFmtId="170" fontId="26" fillId="7" borderId="53" xfId="0" applyNumberFormat="1" applyFont="1" applyFill="1" applyBorder="1" applyProtection="1">
      <protection hidden="1"/>
    </xf>
    <xf numFmtId="170" fontId="20" fillId="7" borderId="13" xfId="0" applyNumberFormat="1" applyFont="1" applyFill="1" applyBorder="1" applyProtection="1">
      <protection hidden="1"/>
    </xf>
    <xf numFmtId="170" fontId="3" fillId="0" borderId="39" xfId="0" applyNumberFormat="1" applyFont="1" applyBorder="1" applyAlignment="1" applyProtection="1">
      <alignment vertical="center"/>
      <protection locked="0"/>
    </xf>
    <xf numFmtId="170" fontId="3" fillId="7" borderId="57" xfId="0" applyNumberFormat="1" applyFont="1" applyFill="1" applyBorder="1" applyAlignment="1" applyProtection="1">
      <alignment vertical="center"/>
      <protection hidden="1"/>
    </xf>
    <xf numFmtId="170" fontId="3" fillId="0" borderId="21" xfId="0" applyNumberFormat="1" applyFont="1" applyBorder="1" applyAlignment="1" applyProtection="1">
      <alignment vertical="center"/>
      <protection locked="0"/>
    </xf>
    <xf numFmtId="170" fontId="3" fillId="0" borderId="22" xfId="0" applyNumberFormat="1" applyFont="1" applyBorder="1" applyAlignment="1" applyProtection="1">
      <alignment vertical="center"/>
      <protection locked="0"/>
    </xf>
    <xf numFmtId="170" fontId="10" fillId="7" borderId="60"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22"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10" fontId="3" fillId="0" borderId="41" xfId="1" applyNumberFormat="1" applyFont="1" applyBorder="1" applyAlignment="1" applyProtection="1">
      <alignment vertical="center"/>
      <protection locked="0"/>
    </xf>
    <xf numFmtId="4" fontId="10" fillId="0" borderId="5" xfId="0" applyNumberFormat="1" applyFont="1" applyBorder="1" applyProtection="1">
      <protection hidden="1"/>
    </xf>
    <xf numFmtId="4" fontId="10" fillId="0" borderId="9" xfId="0" applyNumberFormat="1" applyFont="1" applyBorder="1" applyProtection="1">
      <protection hidden="1"/>
    </xf>
    <xf numFmtId="0" fontId="30" fillId="0" borderId="0" xfId="0" applyFont="1" applyFill="1" applyProtection="1">
      <protection hidden="1"/>
    </xf>
    <xf numFmtId="3" fontId="30" fillId="0" borderId="0" xfId="0" applyNumberFormat="1" applyFont="1" applyFill="1" applyProtection="1">
      <protection hidden="1"/>
    </xf>
    <xf numFmtId="9" fontId="30" fillId="0" borderId="0" xfId="0" applyNumberFormat="1" applyFont="1" applyFill="1" applyProtection="1">
      <protection hidden="1"/>
    </xf>
    <xf numFmtId="0" fontId="0" fillId="0" borderId="10" xfId="0" applyFont="1" applyBorder="1" applyAlignment="1" applyProtection="1">
      <alignment vertical="center"/>
      <protection hidden="1"/>
    </xf>
    <xf numFmtId="4" fontId="30" fillId="0" borderId="11" xfId="0" applyNumberFormat="1" applyFont="1" applyFill="1" applyBorder="1" applyAlignment="1" applyProtection="1">
      <alignment horizontal="center"/>
      <protection hidden="1"/>
    </xf>
    <xf numFmtId="0" fontId="0" fillId="0" borderId="40" xfId="0" applyFont="1" applyBorder="1" applyAlignment="1" applyProtection="1">
      <alignment vertical="center"/>
      <protection hidden="1"/>
    </xf>
    <xf numFmtId="4" fontId="30" fillId="0" borderId="41" xfId="0" applyNumberFormat="1" applyFont="1" applyFill="1" applyBorder="1" applyAlignment="1" applyProtection="1">
      <alignment horizontal="center"/>
      <protection hidden="1"/>
    </xf>
    <xf numFmtId="0" fontId="0" fillId="0" borderId="12" xfId="0" applyFont="1" applyBorder="1" applyAlignment="1" applyProtection="1">
      <alignment vertical="center"/>
      <protection hidden="1"/>
    </xf>
    <xf numFmtId="4" fontId="30" fillId="0" borderId="13"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Fill="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0" fillId="0" borderId="53" xfId="0" applyFont="1"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70" xfId="0" applyFont="1" applyBorder="1" applyAlignment="1" applyProtection="1">
      <alignment vertical="center"/>
      <protection locked="0"/>
    </xf>
    <xf numFmtId="169" fontId="0" fillId="0" borderId="54" xfId="0" applyNumberFormat="1" applyFont="1" applyBorder="1" applyAlignment="1" applyProtection="1">
      <alignment vertical="center"/>
      <protection locked="0"/>
    </xf>
    <xf numFmtId="169" fontId="0" fillId="0" borderId="55" xfId="0" applyNumberFormat="1" applyFont="1" applyBorder="1" applyAlignment="1" applyProtection="1">
      <alignment vertical="center"/>
      <protection locked="0"/>
    </xf>
    <xf numFmtId="169" fontId="0" fillId="0" borderId="53" xfId="0" applyNumberFormat="1" applyFont="1" applyBorder="1" applyAlignment="1" applyProtection="1">
      <alignment vertical="center"/>
      <protection locked="0"/>
    </xf>
    <xf numFmtId="4" fontId="3" fillId="0" borderId="48" xfId="0" applyNumberFormat="1" applyFont="1" applyBorder="1" applyAlignment="1" applyProtection="1">
      <alignment vertical="center"/>
      <protection locked="0"/>
    </xf>
    <xf numFmtId="4" fontId="3" fillId="0" borderId="45"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3" fillId="0" borderId="41"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2" fillId="6" borderId="0" xfId="0" applyNumberFormat="1" applyFont="1" applyFill="1" applyBorder="1" applyAlignment="1" applyProtection="1">
      <alignment horizontal="center" vertical="center"/>
      <protection hidden="1"/>
    </xf>
    <xf numFmtId="0" fontId="10" fillId="3" borderId="9" xfId="0" applyFont="1" applyFill="1" applyBorder="1" applyAlignment="1" applyProtection="1">
      <alignment horizontal="left" vertical="center" wrapText="1"/>
      <protection hidden="1"/>
    </xf>
    <xf numFmtId="4" fontId="10" fillId="3" borderId="9" xfId="0" applyNumberFormat="1" applyFont="1" applyFill="1" applyBorder="1" applyAlignment="1" applyProtection="1">
      <alignment horizontal="left" vertical="center" wrapText="1"/>
      <protection hidden="1"/>
    </xf>
    <xf numFmtId="4" fontId="35" fillId="3" borderId="9" xfId="0" applyNumberFormat="1" applyFont="1" applyFill="1" applyBorder="1" applyAlignment="1" applyProtection="1">
      <alignment vertical="center"/>
      <protection hidden="1"/>
    </xf>
    <xf numFmtId="9" fontId="10" fillId="4" borderId="63" xfId="1" applyFont="1" applyFill="1" applyBorder="1" applyAlignment="1" applyProtection="1">
      <alignment horizontal="center" vertical="center" wrapText="1"/>
      <protection hidden="1"/>
    </xf>
    <xf numFmtId="170" fontId="11" fillId="7" borderId="41" xfId="0" applyNumberFormat="1" applyFont="1" applyFill="1" applyBorder="1" applyAlignment="1" applyProtection="1">
      <alignment vertical="center"/>
      <protection hidden="1"/>
    </xf>
    <xf numFmtId="9" fontId="0" fillId="0" borderId="54" xfId="1" applyFont="1" applyBorder="1" applyProtection="1">
      <protection locked="0"/>
    </xf>
    <xf numFmtId="9" fontId="0" fillId="0" borderId="55" xfId="1" applyFont="1" applyBorder="1" applyProtection="1">
      <protection locked="0"/>
    </xf>
    <xf numFmtId="0" fontId="0" fillId="6" borderId="0" xfId="0" applyFont="1" applyFill="1" applyAlignment="1" applyProtection="1">
      <protection hidden="1"/>
    </xf>
    <xf numFmtId="170" fontId="0" fillId="0" borderId="20" xfId="0" applyNumberFormat="1" applyFont="1" applyBorder="1" applyProtection="1">
      <protection locked="0"/>
    </xf>
    <xf numFmtId="170" fontId="0" fillId="0" borderId="50" xfId="0" applyNumberFormat="1" applyFont="1" applyBorder="1" applyProtection="1">
      <protection locked="0"/>
    </xf>
    <xf numFmtId="170" fontId="0" fillId="0" borderId="21" xfId="0" applyNumberFormat="1" applyFont="1" applyBorder="1" applyProtection="1">
      <protection locked="0"/>
    </xf>
    <xf numFmtId="170" fontId="0" fillId="0" borderId="45" xfId="0" applyNumberFormat="1" applyFont="1" applyBorder="1" applyProtection="1">
      <protection locked="0"/>
    </xf>
    <xf numFmtId="0" fontId="9" fillId="0" borderId="21"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4" fontId="2" fillId="5" borderId="15" xfId="0" applyNumberFormat="1" applyFont="1" applyFill="1" applyBorder="1" applyAlignment="1" applyProtection="1">
      <alignment horizontal="center" vertical="center" wrapText="1"/>
      <protection hidden="1"/>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4" xfId="0"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26" fillId="0" borderId="2" xfId="0" applyFont="1" applyBorder="1" applyAlignment="1" applyProtection="1">
      <alignment horizontal="left" wrapText="1"/>
      <protection hidden="1"/>
    </xf>
    <xf numFmtId="0" fontId="22" fillId="0" borderId="36"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22" fillId="0" borderId="48"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30" fillId="0" borderId="0" xfId="0" applyFont="1" applyFill="1" applyAlignment="1" applyProtection="1">
      <alignment horizontal="left"/>
      <protection hidden="1"/>
    </xf>
    <xf numFmtId="0" fontId="30" fillId="0" borderId="0" xfId="0" applyFont="1" applyFill="1" applyAlignment="1" applyProtection="1">
      <protection hidden="1"/>
    </xf>
    <xf numFmtId="0" fontId="31" fillId="0" borderId="65" xfId="0" applyFont="1" applyFill="1" applyBorder="1" applyProtection="1">
      <protection hidden="1"/>
    </xf>
    <xf numFmtId="0" fontId="9" fillId="0" borderId="7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32" fillId="0" borderId="54" xfId="0" applyFont="1" applyBorder="1" applyAlignment="1" applyProtection="1">
      <alignment horizontal="left"/>
      <protection locked="0"/>
    </xf>
    <xf numFmtId="4" fontId="35" fillId="5" borderId="9" xfId="0" applyNumberFormat="1" applyFont="1" applyFill="1" applyBorder="1" applyAlignment="1" applyProtection="1">
      <alignment horizontal="center" vertical="center" wrapText="1"/>
      <protection hidden="1"/>
    </xf>
    <xf numFmtId="0" fontId="32" fillId="0" borderId="54"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170" fontId="21" fillId="7" borderId="54"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4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5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170" fontId="3" fillId="7" borderId="54" xfId="0" applyNumberFormat="1" applyFont="1" applyFill="1" applyBorder="1" applyAlignment="1" applyProtection="1">
      <alignment vertical="center"/>
      <protection hidden="1"/>
    </xf>
    <xf numFmtId="0" fontId="11" fillId="0" borderId="7" xfId="0" applyFont="1" applyBorder="1" applyAlignment="1" applyProtection="1">
      <alignment vertical="center" wrapText="1"/>
      <protection hidden="1"/>
    </xf>
    <xf numFmtId="0" fontId="9" fillId="0" borderId="48"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4" fontId="10" fillId="0" borderId="9" xfId="0" applyNumberFormat="1" applyFont="1" applyBorder="1" applyAlignment="1" applyProtection="1">
      <alignment vertical="center"/>
      <protection hidden="1"/>
    </xf>
    <xf numFmtId="0" fontId="10" fillId="0" borderId="5" xfId="0" applyFont="1" applyBorder="1" applyAlignment="1" applyProtection="1">
      <alignment horizontal="right"/>
      <protection hidden="1"/>
    </xf>
    <xf numFmtId="0" fontId="9" fillId="0" borderId="2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35" xfId="0" applyFont="1" applyBorder="1" applyAlignment="1" applyProtection="1">
      <alignment vertical="center" wrapText="1"/>
      <protection locked="0"/>
    </xf>
    <xf numFmtId="0" fontId="11" fillId="0" borderId="1" xfId="0" applyFont="1" applyBorder="1" applyAlignment="1" applyProtection="1">
      <alignment vertical="center" wrapText="1"/>
      <protection hidden="1"/>
    </xf>
    <xf numFmtId="0" fontId="30" fillId="0" borderId="0" xfId="0" applyFont="1" applyFill="1" applyAlignment="1" applyProtection="1">
      <alignment wrapText="1"/>
      <protection hidden="1"/>
    </xf>
    <xf numFmtId="0" fontId="11" fillId="5" borderId="1" xfId="0" applyFont="1" applyFill="1" applyBorder="1" applyAlignment="1" applyProtection="1">
      <alignment horizontal="left" vertical="center" wrapText="1"/>
      <protection locked="0"/>
    </xf>
    <xf numFmtId="173" fontId="0" fillId="6" borderId="0" xfId="0" applyNumberFormat="1" applyFon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70" fontId="3" fillId="7" borderId="52" xfId="0" applyNumberFormat="1" applyFont="1" applyFill="1" applyBorder="1" applyAlignment="1" applyProtection="1">
      <alignment vertical="center"/>
      <protection locked="0"/>
    </xf>
    <xf numFmtId="170" fontId="3" fillId="7" borderId="54" xfId="0" applyNumberFormat="1" applyFont="1" applyFill="1" applyBorder="1" applyAlignment="1" applyProtection="1">
      <alignment vertical="center"/>
      <protection locked="0"/>
    </xf>
    <xf numFmtId="170" fontId="3" fillId="7" borderId="60" xfId="0" applyNumberFormat="1" applyFont="1" applyFill="1" applyBorder="1" applyAlignment="1" applyProtection="1">
      <alignment vertical="center"/>
      <protection locked="0"/>
    </xf>
    <xf numFmtId="170" fontId="3" fillId="7" borderId="55" xfId="0" applyNumberFormat="1" applyFont="1" applyFill="1" applyBorder="1" applyAlignment="1" applyProtection="1">
      <alignment vertical="center"/>
      <protection locked="0"/>
    </xf>
    <xf numFmtId="170" fontId="3" fillId="7" borderId="53" xfId="0" applyNumberFormat="1" applyFont="1" applyFill="1" applyBorder="1" applyAlignment="1" applyProtection="1">
      <alignment vertical="center"/>
      <protection locked="0"/>
    </xf>
    <xf numFmtId="0" fontId="36" fillId="6" borderId="0" xfId="0" applyFont="1" applyFill="1" applyProtection="1">
      <protection hidden="1"/>
    </xf>
    <xf numFmtId="0" fontId="33" fillId="6" borderId="0" xfId="0" applyFont="1" applyFill="1" applyProtection="1">
      <protection hidden="1"/>
    </xf>
    <xf numFmtId="0" fontId="5" fillId="0" borderId="52" xfId="0" applyFont="1" applyBorder="1" applyAlignment="1" applyProtection="1">
      <alignment horizontal="center" vertical="center" wrapText="1"/>
      <protection hidden="1"/>
    </xf>
    <xf numFmtId="4" fontId="7" fillId="3" borderId="54" xfId="0" applyNumberFormat="1" applyFont="1" applyFill="1" applyBorder="1" applyAlignment="1" applyProtection="1">
      <alignment vertical="center" wrapText="1"/>
      <protection hidden="1"/>
    </xf>
    <xf numFmtId="10" fontId="7" fillId="3" borderId="54" xfId="1" applyNumberFormat="1" applyFont="1" applyFill="1" applyBorder="1" applyAlignment="1" applyProtection="1">
      <alignment vertical="center" wrapText="1"/>
      <protection hidden="1"/>
    </xf>
    <xf numFmtId="4" fontId="32" fillId="2" borderId="55" xfId="0" applyNumberFormat="1" applyFont="1" applyFill="1" applyBorder="1" applyAlignment="1" applyProtection="1">
      <alignment vertical="center" wrapText="1"/>
      <protection hidden="1"/>
    </xf>
    <xf numFmtId="10" fontId="32" fillId="2" borderId="55" xfId="1" applyNumberFormat="1" applyFont="1" applyFill="1" applyBorder="1" applyAlignment="1" applyProtection="1">
      <alignment vertical="center" wrapText="1"/>
      <protection hidden="1"/>
    </xf>
    <xf numFmtId="4" fontId="32" fillId="2" borderId="53" xfId="0" applyNumberFormat="1" applyFont="1" applyFill="1" applyBorder="1" applyAlignment="1" applyProtection="1">
      <alignment vertical="center" wrapText="1"/>
      <protection hidden="1"/>
    </xf>
    <xf numFmtId="10" fontId="32" fillId="2" borderId="53" xfId="1" applyNumberFormat="1" applyFont="1" applyFill="1" applyBorder="1" applyAlignment="1" applyProtection="1">
      <alignment vertical="center" wrapText="1"/>
      <protection hidden="1"/>
    </xf>
    <xf numFmtId="4" fontId="32" fillId="2" borderId="56" xfId="0" applyNumberFormat="1" applyFont="1" applyFill="1" applyBorder="1" applyAlignment="1" applyProtection="1">
      <alignment vertical="center" wrapText="1"/>
      <protection hidden="1"/>
    </xf>
    <xf numFmtId="10" fontId="32" fillId="2" borderId="56" xfId="1" applyNumberFormat="1" applyFont="1" applyFill="1" applyBorder="1" applyAlignment="1" applyProtection="1">
      <alignment vertical="center" wrapText="1"/>
      <protection hidden="1"/>
    </xf>
    <xf numFmtId="4" fontId="7" fillId="3" borderId="9" xfId="0" applyNumberFormat="1" applyFont="1" applyFill="1" applyBorder="1" applyAlignment="1" applyProtection="1">
      <alignment vertical="center" wrapText="1"/>
      <protection hidden="1"/>
    </xf>
    <xf numFmtId="10" fontId="7" fillId="3" borderId="9" xfId="1" applyNumberFormat="1" applyFont="1" applyFill="1" applyBorder="1" applyAlignment="1" applyProtection="1">
      <alignment vertical="center" wrapText="1"/>
      <protection hidden="1"/>
    </xf>
    <xf numFmtId="0" fontId="32" fillId="2" borderId="55" xfId="0" applyFont="1" applyFill="1" applyBorder="1" applyAlignment="1" applyProtection="1">
      <alignment vertical="center" wrapText="1"/>
      <protection hidden="1"/>
    </xf>
    <xf numFmtId="0" fontId="32" fillId="2" borderId="53" xfId="0" applyFont="1" applyFill="1" applyBorder="1" applyAlignment="1" applyProtection="1">
      <alignment vertical="center" wrapText="1"/>
      <protection hidden="1"/>
    </xf>
    <xf numFmtId="0" fontId="7" fillId="3" borderId="54" xfId="0" applyFont="1" applyFill="1" applyBorder="1" applyAlignment="1" applyProtection="1">
      <alignment vertical="center" wrapText="1"/>
      <protection hidden="1"/>
    </xf>
    <xf numFmtId="0" fontId="32" fillId="2" borderId="56" xfId="0" applyFont="1" applyFill="1" applyBorder="1" applyAlignment="1" applyProtection="1">
      <alignment vertical="center" wrapText="1"/>
      <protection hidden="1"/>
    </xf>
    <xf numFmtId="0" fontId="7" fillId="3" borderId="9" xfId="0" applyFont="1" applyFill="1" applyBorder="1" applyAlignment="1" applyProtection="1">
      <alignment vertical="center" wrapText="1"/>
      <protection hidden="1"/>
    </xf>
    <xf numFmtId="0" fontId="32" fillId="2" borderId="54" xfId="0" applyFont="1" applyFill="1" applyBorder="1" applyAlignment="1" applyProtection="1">
      <alignment vertical="center" wrapText="1"/>
      <protection hidden="1"/>
    </xf>
    <xf numFmtId="0" fontId="7"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left" vertical="center" wrapText="1"/>
      <protection hidden="1"/>
    </xf>
    <xf numFmtId="4" fontId="7" fillId="3" borderId="52" xfId="0" applyNumberFormat="1" applyFont="1" applyFill="1" applyBorder="1" applyAlignment="1" applyProtection="1">
      <alignment vertical="center" wrapText="1"/>
      <protection hidden="1"/>
    </xf>
    <xf numFmtId="170" fontId="3" fillId="7" borderId="6" xfId="0" applyNumberFormat="1" applyFont="1" applyFill="1" applyBorder="1" applyAlignment="1" applyProtection="1">
      <alignment vertical="center"/>
      <protection hidden="1"/>
    </xf>
    <xf numFmtId="4" fontId="2" fillId="11" borderId="9"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8" fillId="6" borderId="0" xfId="0" applyFont="1" applyFill="1" applyBorder="1" applyAlignment="1" applyProtection="1">
      <alignment vertical="center" wrapText="1"/>
      <protection hidden="1"/>
    </xf>
    <xf numFmtId="4" fontId="32" fillId="2" borderId="54" xfId="0" applyNumberFormat="1" applyFont="1" applyFill="1" applyBorder="1" applyProtection="1">
      <protection hidden="1"/>
    </xf>
    <xf numFmtId="10" fontId="32" fillId="2" borderId="54" xfId="1" applyNumberFormat="1" applyFont="1" applyFill="1" applyBorder="1" applyProtection="1">
      <protection hidden="1"/>
    </xf>
    <xf numFmtId="0" fontId="7" fillId="0" borderId="9" xfId="0" applyFont="1" applyBorder="1" applyAlignment="1" applyProtection="1">
      <alignment horizontal="center"/>
      <protection hidden="1"/>
    </xf>
    <xf numFmtId="0" fontId="39" fillId="6" borderId="0" xfId="0" applyFont="1" applyFill="1" applyBorder="1" applyProtection="1">
      <protection hidden="1"/>
    </xf>
    <xf numFmtId="4" fontId="32" fillId="2" borderId="55" xfId="0" applyNumberFormat="1" applyFont="1" applyFill="1" applyBorder="1" applyProtection="1">
      <protection hidden="1"/>
    </xf>
    <xf numFmtId="10" fontId="32" fillId="2" borderId="55" xfId="1" applyNumberFormat="1" applyFont="1" applyFill="1" applyBorder="1" applyProtection="1">
      <protection hidden="1"/>
    </xf>
    <xf numFmtId="4" fontId="32" fillId="2" borderId="53" xfId="0" applyNumberFormat="1" applyFont="1" applyFill="1" applyBorder="1" applyProtection="1">
      <protection hidden="1"/>
    </xf>
    <xf numFmtId="10" fontId="32" fillId="2" borderId="53" xfId="1" applyNumberFormat="1" applyFont="1" applyFill="1" applyBorder="1" applyProtection="1">
      <protection hidden="1"/>
    </xf>
    <xf numFmtId="4" fontId="32" fillId="2" borderId="6" xfId="0" applyNumberFormat="1" applyFont="1" applyFill="1" applyBorder="1" applyProtection="1">
      <protection hidden="1"/>
    </xf>
    <xf numFmtId="0" fontId="32"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8" xfId="0" applyFont="1" applyFill="1" applyBorder="1" applyAlignment="1" applyProtection="1">
      <alignment vertical="center"/>
      <protection hidden="1"/>
    </xf>
    <xf numFmtId="0" fontId="10" fillId="4" borderId="9"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0" fontId="5" fillId="2" borderId="59"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35" fillId="3" borderId="9" xfId="0" applyNumberFormat="1" applyFont="1" applyFill="1" applyBorder="1" applyAlignment="1" applyProtection="1">
      <alignment horizontal="right" vertical="center" wrapText="1"/>
      <protection hidden="1"/>
    </xf>
    <xf numFmtId="4" fontId="35" fillId="3" borderId="44" xfId="0" applyNumberFormat="1" applyFont="1" applyFill="1" applyBorder="1" applyAlignment="1" applyProtection="1">
      <alignment horizontal="right" vertical="center"/>
      <protection hidden="1"/>
    </xf>
    <xf numFmtId="4" fontId="35" fillId="3" borderId="9" xfId="0" applyNumberFormat="1" applyFont="1" applyFill="1" applyBorder="1" applyAlignment="1" applyProtection="1">
      <alignment horizontal="right" vertical="center"/>
      <protection hidden="1"/>
    </xf>
    <xf numFmtId="4" fontId="35" fillId="3" borderId="60" xfId="0" applyNumberFormat="1" applyFont="1" applyFill="1" applyBorder="1" applyAlignment="1" applyProtection="1">
      <alignment vertical="center"/>
      <protection hidden="1"/>
    </xf>
    <xf numFmtId="4" fontId="35" fillId="3" borderId="4" xfId="0" applyNumberFormat="1" applyFont="1" applyFill="1" applyBorder="1" applyAlignment="1" applyProtection="1">
      <alignment vertical="center"/>
      <protection hidden="1"/>
    </xf>
    <xf numFmtId="10" fontId="35" fillId="13" borderId="9" xfId="1" applyNumberFormat="1" applyFont="1" applyFill="1" applyBorder="1" applyAlignment="1" applyProtection="1">
      <alignment horizontal="center" vertical="center"/>
      <protection hidden="1"/>
    </xf>
    <xf numFmtId="10" fontId="35" fillId="5" borderId="9" xfId="1" applyNumberFormat="1" applyFont="1" applyFill="1" applyBorder="1" applyAlignment="1" applyProtection="1">
      <alignment horizontal="center" vertical="center"/>
      <protection locked="0"/>
    </xf>
    <xf numFmtId="10" fontId="35" fillId="3" borderId="9" xfId="1" applyNumberFormat="1" applyFont="1" applyFill="1" applyBorder="1" applyAlignment="1" applyProtection="1">
      <alignment horizontal="center" vertical="center"/>
      <protection hidden="1"/>
    </xf>
    <xf numFmtId="14" fontId="35" fillId="5" borderId="9" xfId="1" applyNumberFormat="1" applyFont="1" applyFill="1" applyBorder="1" applyAlignment="1" applyProtection="1">
      <alignment horizontal="center" vertical="center"/>
      <protection locked="0"/>
    </xf>
    <xf numFmtId="3" fontId="35" fillId="3" borderId="9" xfId="1" applyNumberFormat="1" applyFont="1" applyFill="1" applyBorder="1" applyAlignment="1" applyProtection="1">
      <alignment horizontal="center" vertical="center"/>
      <protection hidden="1"/>
    </xf>
    <xf numFmtId="0" fontId="41" fillId="2" borderId="59" xfId="0" applyFont="1" applyFill="1" applyBorder="1" applyAlignment="1" applyProtection="1">
      <alignment vertical="center" wrapText="1"/>
      <protection hidden="1"/>
    </xf>
    <xf numFmtId="4" fontId="2" fillId="3" borderId="5" xfId="0" applyNumberFormat="1" applyFont="1" applyFill="1" applyBorder="1" applyAlignment="1" applyProtection="1">
      <alignment horizontal="right" vertical="center"/>
      <protection hidden="1"/>
    </xf>
    <xf numFmtId="4" fontId="2" fillId="12" borderId="9" xfId="0" applyNumberFormat="1" applyFont="1" applyFill="1" applyBorder="1" applyAlignment="1" applyProtection="1">
      <alignment vertical="center"/>
      <protection hidden="1"/>
    </xf>
    <xf numFmtId="0" fontId="3" fillId="6" borderId="0" xfId="0" applyFont="1" applyFill="1" applyProtection="1">
      <protection hidden="1"/>
    </xf>
    <xf numFmtId="0" fontId="0" fillId="6" borderId="0" xfId="0" applyFill="1" applyAlignment="1" applyProtection="1">
      <alignment vertical="center"/>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40"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4" fillId="6" borderId="0" xfId="0" applyFont="1" applyFill="1" applyProtection="1">
      <protection hidden="1"/>
    </xf>
    <xf numFmtId="0" fontId="14" fillId="6" borderId="0" xfId="0" applyFont="1" applyFill="1" applyAlignment="1" applyProtection="1">
      <protection hidden="1"/>
    </xf>
    <xf numFmtId="0" fontId="0" fillId="6" borderId="0" xfId="0" applyFill="1" applyAlignment="1" applyProtection="1">
      <protection hidden="1"/>
    </xf>
    <xf numFmtId="0" fontId="3" fillId="0" borderId="36"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6" fillId="6" borderId="0" xfId="0" applyFont="1" applyFill="1" applyProtection="1">
      <protection hidden="1"/>
    </xf>
    <xf numFmtId="0" fontId="28" fillId="6" borderId="0" xfId="3" applyFill="1" applyProtection="1">
      <protection hidden="1"/>
    </xf>
    <xf numFmtId="0" fontId="20" fillId="6" borderId="0" xfId="0" applyFont="1" applyFill="1" applyAlignment="1" applyProtection="1">
      <alignment vertical="center"/>
      <protection hidden="1"/>
    </xf>
    <xf numFmtId="0" fontId="20" fillId="6" borderId="0" xfId="0" applyFont="1" applyFill="1" applyAlignment="1" applyProtection="1">
      <alignment horizontal="center" vertical="center"/>
      <protection hidden="1"/>
    </xf>
    <xf numFmtId="0" fontId="20" fillId="6" borderId="0" xfId="0" applyFont="1" applyFill="1" applyProtection="1">
      <protection hidden="1"/>
    </xf>
    <xf numFmtId="0" fontId="21" fillId="6" borderId="0" xfId="0" applyFont="1" applyFill="1" applyProtection="1">
      <protection hidden="1"/>
    </xf>
    <xf numFmtId="0" fontId="23" fillId="6" borderId="0" xfId="0" applyFont="1" applyFill="1" applyProtection="1">
      <protection hidden="1"/>
    </xf>
    <xf numFmtId="0" fontId="27" fillId="6" borderId="0" xfId="0" applyFont="1" applyFill="1" applyProtection="1">
      <protection hidden="1"/>
    </xf>
    <xf numFmtId="0" fontId="23" fillId="6" borderId="65" xfId="0" applyFont="1" applyFill="1" applyBorder="1" applyProtection="1">
      <protection hidden="1"/>
    </xf>
    <xf numFmtId="0" fontId="23" fillId="6" borderId="0" xfId="0" applyFont="1" applyFill="1" applyBorder="1" applyProtection="1">
      <protection hidden="1"/>
    </xf>
    <xf numFmtId="0" fontId="23" fillId="6" borderId="67" xfId="0" applyFont="1" applyFill="1" applyBorder="1" applyAlignment="1" applyProtection="1">
      <alignment horizontal="center" vertical="center"/>
      <protection hidden="1"/>
    </xf>
    <xf numFmtId="0" fontId="23" fillId="6" borderId="67" xfId="0" applyFont="1" applyFill="1" applyBorder="1" applyProtection="1">
      <protection hidden="1"/>
    </xf>
    <xf numFmtId="167" fontId="23" fillId="6" borderId="67" xfId="0" applyNumberFormat="1" applyFont="1" applyFill="1" applyBorder="1" applyAlignment="1" applyProtection="1">
      <protection hidden="1"/>
    </xf>
    <xf numFmtId="168" fontId="23" fillId="6" borderId="67" xfId="0" applyNumberFormat="1" applyFont="1" applyFill="1" applyBorder="1" applyAlignment="1" applyProtection="1">
      <protection hidden="1"/>
    </xf>
    <xf numFmtId="168" fontId="23" fillId="6" borderId="67"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3" fillId="6" borderId="0" xfId="0" applyFont="1" applyFill="1" applyBorder="1" applyAlignment="1" applyProtection="1">
      <protection hidden="1"/>
    </xf>
    <xf numFmtId="0" fontId="23" fillId="6" borderId="0" xfId="0" applyFont="1" applyFill="1" applyBorder="1" applyAlignment="1" applyProtection="1">
      <alignment horizontal="right"/>
      <protection hidden="1"/>
    </xf>
    <xf numFmtId="0" fontId="20" fillId="0" borderId="20" xfId="0" applyFont="1" applyBorder="1" applyAlignment="1" applyProtection="1">
      <alignment horizontal="center"/>
      <protection hidden="1"/>
    </xf>
    <xf numFmtId="0" fontId="20" fillId="0" borderId="21" xfId="0" applyFont="1" applyBorder="1" applyAlignment="1" applyProtection="1">
      <alignment horizontal="center"/>
      <protection hidden="1"/>
    </xf>
    <xf numFmtId="172" fontId="0" fillId="6" borderId="0" xfId="0" applyNumberFormat="1" applyFont="1" applyFill="1" applyAlignment="1" applyProtection="1">
      <alignment vertical="center"/>
      <protection hidden="1"/>
    </xf>
    <xf numFmtId="0" fontId="14" fillId="6" borderId="0" xfId="0" applyFont="1" applyFill="1" applyBorder="1" applyProtection="1">
      <protection hidden="1"/>
    </xf>
    <xf numFmtId="0" fontId="0" fillId="0" borderId="54"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6" borderId="0" xfId="0" applyFill="1" applyAlignment="1" applyProtection="1">
      <alignment horizontal="center" vertical="center"/>
      <protection hidden="1"/>
    </xf>
    <xf numFmtId="0" fontId="12" fillId="6" borderId="0" xfId="0" applyFont="1" applyFill="1" applyBorder="1" applyAlignment="1" applyProtection="1">
      <alignment vertical="center" wrapText="1"/>
      <protection hidden="1"/>
    </xf>
    <xf numFmtId="0" fontId="22" fillId="0" borderId="53" xfId="0" quotePrefix="1" applyFont="1" applyBorder="1" applyAlignment="1" applyProtection="1">
      <alignment horizontal="center" vertical="center" wrapText="1"/>
      <protection hidden="1"/>
    </xf>
    <xf numFmtId="4" fontId="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3"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60" xfId="0" quotePrefix="1" applyFont="1" applyFill="1" applyBorder="1" applyAlignment="1" applyProtection="1">
      <alignment vertical="center" wrapText="1"/>
      <protection hidden="1"/>
    </xf>
    <xf numFmtId="0" fontId="0" fillId="0" borderId="0" xfId="0" applyAlignment="1">
      <alignment vertical="center"/>
    </xf>
    <xf numFmtId="0" fontId="9" fillId="0" borderId="24" xfId="0" applyFont="1" applyBorder="1" applyAlignment="1" applyProtection="1">
      <alignment horizontal="left" vertical="center" wrapText="1"/>
      <protection hidden="1"/>
    </xf>
    <xf numFmtId="0" fontId="9" fillId="0" borderId="72" xfId="0" applyFont="1" applyBorder="1" applyAlignment="1" applyProtection="1">
      <alignment horizontal="left" vertical="center" wrapText="1"/>
      <protection hidden="1"/>
    </xf>
    <xf numFmtId="0" fontId="9" fillId="0" borderId="28" xfId="0" applyFont="1" applyBorder="1" applyAlignment="1" applyProtection="1">
      <alignment horizontal="left" vertical="center" wrapText="1"/>
      <protection hidden="1"/>
    </xf>
    <xf numFmtId="0" fontId="11" fillId="5" borderId="9" xfId="0" applyFont="1" applyFill="1" applyBorder="1" applyAlignment="1" applyProtection="1">
      <alignment vertical="center"/>
    </xf>
    <xf numFmtId="0" fontId="11" fillId="6" borderId="65" xfId="0" applyFont="1" applyFill="1" applyBorder="1" applyAlignment="1" applyProtection="1">
      <alignment horizontal="center"/>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35" fillId="2" borderId="1" xfId="0" applyFont="1" applyFill="1" applyBorder="1" applyAlignment="1" applyProtection="1">
      <alignment horizontal="left" vertical="center"/>
      <protection hidden="1"/>
    </xf>
    <xf numFmtId="0" fontId="35" fillId="2" borderId="2" xfId="0" applyFont="1" applyFill="1" applyBorder="1" applyAlignment="1" applyProtection="1">
      <alignment horizontal="left" vertical="center"/>
      <protection hidden="1"/>
    </xf>
    <xf numFmtId="0" fontId="35" fillId="2" borderId="4" xfId="0" applyFont="1" applyFill="1" applyBorder="1" applyAlignment="1" applyProtection="1">
      <alignment horizontal="left" vertical="center"/>
      <protection hidden="1"/>
    </xf>
    <xf numFmtId="0" fontId="40" fillId="6" borderId="43" xfId="0" applyFont="1" applyFill="1" applyBorder="1" applyAlignment="1" applyProtection="1">
      <alignment horizontal="center" vertical="center" wrapText="1"/>
      <protection hidden="1"/>
    </xf>
    <xf numFmtId="0" fontId="40" fillId="6" borderId="18"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0" xfId="0" applyFont="1" applyFill="1" applyBorder="1" applyAlignment="1" applyProtection="1">
      <alignment horizontal="center" vertical="center" wrapText="1"/>
      <protection hidden="1"/>
    </xf>
    <xf numFmtId="0" fontId="34" fillId="6" borderId="59" xfId="0" applyFont="1" applyFill="1" applyBorder="1" applyAlignment="1" applyProtection="1">
      <alignment horizontal="center" vertical="center" wrapText="1"/>
      <protection hidden="1"/>
    </xf>
    <xf numFmtId="0" fontId="34" fillId="6" borderId="7"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xf>
    <xf numFmtId="0" fontId="10" fillId="5" borderId="2" xfId="0" applyFont="1" applyFill="1" applyBorder="1" applyAlignment="1" applyProtection="1">
      <alignment horizontal="left" vertical="top" wrapText="1"/>
    </xf>
    <xf numFmtId="0" fontId="10" fillId="5" borderId="4" xfId="0" applyFont="1" applyFill="1" applyBorder="1" applyAlignment="1" applyProtection="1">
      <alignment horizontal="left" vertical="top" wrapText="1"/>
    </xf>
    <xf numFmtId="0" fontId="3" fillId="6" borderId="0" xfId="0" applyFont="1" applyFill="1" applyAlignment="1" applyProtection="1">
      <alignment horizontal="left"/>
      <protection hidden="1"/>
    </xf>
    <xf numFmtId="0" fontId="12" fillId="6" borderId="2" xfId="0" applyFont="1" applyFill="1" applyBorder="1" applyAlignment="1" applyProtection="1">
      <alignment horizontal="center" wrapText="1"/>
      <protection hidden="1"/>
    </xf>
    <xf numFmtId="0" fontId="2" fillId="6" borderId="18" xfId="0" applyFont="1" applyFill="1" applyBorder="1" applyAlignment="1" applyProtection="1">
      <alignment horizontal="right" vertical="center"/>
      <protection hidden="1"/>
    </xf>
    <xf numFmtId="0" fontId="35" fillId="0" borderId="0"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0" fontId="2" fillId="2" borderId="43" xfId="0" applyFont="1" applyFill="1" applyBorder="1" applyAlignment="1" applyProtection="1">
      <alignment horizontal="left" vertical="center" wrapText="1"/>
      <protection hidden="1"/>
    </xf>
    <xf numFmtId="0" fontId="2" fillId="2" borderId="59" xfId="0" applyFont="1" applyFill="1" applyBorder="1" applyAlignment="1" applyProtection="1">
      <alignment horizontal="left" vertical="center" wrapText="1"/>
      <protection hidden="1"/>
    </xf>
    <xf numFmtId="0" fontId="35" fillId="6" borderId="18"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center" vertical="center" wrapText="1"/>
      <protection hidden="1"/>
    </xf>
    <xf numFmtId="0" fontId="5" fillId="0" borderId="24"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9"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6" fontId="15" fillId="9" borderId="1" xfId="2" applyNumberFormat="1" applyFont="1" applyFill="1" applyBorder="1" applyAlignment="1" applyProtection="1">
      <alignment horizontal="center" vertical="center"/>
      <protection hidden="1"/>
    </xf>
    <xf numFmtId="166" fontId="15" fillId="9" borderId="2" xfId="2" applyNumberFormat="1" applyFont="1" applyFill="1" applyBorder="1" applyAlignment="1" applyProtection="1">
      <alignment horizontal="center" vertical="center"/>
      <protection hidden="1"/>
    </xf>
    <xf numFmtId="166" fontId="15"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2" xfId="0" applyFont="1" applyBorder="1" applyAlignment="1" applyProtection="1">
      <alignment horizontal="left" vertical="center" wrapText="1"/>
      <protection hidden="1"/>
    </xf>
    <xf numFmtId="0" fontId="5" fillId="0" borderId="55" xfId="0" applyFont="1" applyBorder="1" applyAlignment="1" applyProtection="1">
      <alignment horizontal="left" vertical="center"/>
      <protection hidden="1"/>
    </xf>
    <xf numFmtId="0" fontId="5" fillId="0" borderId="53" xfId="0" applyFont="1" applyBorder="1" applyAlignment="1" applyProtection="1">
      <alignment horizontal="left" vertical="center"/>
      <protection hidden="1"/>
    </xf>
    <xf numFmtId="0" fontId="5" fillId="0" borderId="6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46" xfId="0" applyFont="1" applyBorder="1" applyAlignment="1" applyProtection="1">
      <alignment vertical="center" wrapText="1"/>
      <protection hidden="1"/>
    </xf>
    <xf numFmtId="0" fontId="5" fillId="0" borderId="47" xfId="0" applyFont="1" applyBorder="1" applyAlignment="1" applyProtection="1">
      <alignment vertical="center" wrapText="1"/>
      <protection hidden="1"/>
    </xf>
    <xf numFmtId="0" fontId="35" fillId="5" borderId="1" xfId="0" applyFont="1" applyFill="1" applyBorder="1" applyAlignment="1" applyProtection="1">
      <alignment horizontal="right" vertical="center" wrapText="1"/>
      <protection hidden="1"/>
    </xf>
    <xf numFmtId="0" fontId="35" fillId="5" borderId="2" xfId="0" applyFont="1" applyFill="1" applyBorder="1" applyAlignment="1" applyProtection="1">
      <alignment horizontal="right" vertical="center" wrapText="1"/>
      <protection hidden="1"/>
    </xf>
    <xf numFmtId="0" fontId="35" fillId="5" borderId="4" xfId="0" applyFont="1" applyFill="1" applyBorder="1" applyAlignment="1" applyProtection="1">
      <alignment horizontal="right" vertical="center" wrapText="1"/>
      <protection hidden="1"/>
    </xf>
    <xf numFmtId="0" fontId="23" fillId="6" borderId="66" xfId="0"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26" fillId="0" borderId="59"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166" fontId="24" fillId="9" borderId="1" xfId="2" applyNumberFormat="1" applyFont="1" applyFill="1" applyBorder="1" applyAlignment="1" applyProtection="1">
      <alignment horizontal="center" vertical="center"/>
      <protection hidden="1"/>
    </xf>
    <xf numFmtId="0" fontId="25" fillId="9" borderId="2" xfId="0" applyFont="1" applyFill="1" applyBorder="1" applyAlignment="1" applyProtection="1">
      <alignment horizontal="center" vertical="center"/>
      <protection hidden="1"/>
    </xf>
    <xf numFmtId="0" fontId="25" fillId="9" borderId="4"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protection hidden="1"/>
    </xf>
    <xf numFmtId="0" fontId="22" fillId="0" borderId="39"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protection hidden="1"/>
    </xf>
    <xf numFmtId="0" fontId="22" fillId="0" borderId="48" xfId="0" applyFont="1" applyBorder="1" applyAlignment="1" applyProtection="1">
      <alignment horizontal="center" vertical="center" wrapText="1"/>
      <protection hidden="1"/>
    </xf>
    <xf numFmtId="0" fontId="22" fillId="0" borderId="49" xfId="0" applyFont="1" applyBorder="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22" fillId="0" borderId="52"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protection hidden="1"/>
    </xf>
    <xf numFmtId="0" fontId="11" fillId="0" borderId="59"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166" fontId="18" fillId="9" borderId="1" xfId="2"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8"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protection hidden="1"/>
    </xf>
    <xf numFmtId="166" fontId="18" fillId="9" borderId="1" xfId="2" applyNumberFormat="1" applyFont="1" applyFill="1" applyBorder="1" applyAlignment="1" applyProtection="1">
      <alignment horizontal="center" vertical="justify"/>
      <protection hidden="1"/>
    </xf>
    <xf numFmtId="0" fontId="19" fillId="9" borderId="2" xfId="0" applyFont="1" applyFill="1" applyBorder="1" applyAlignment="1" applyProtection="1">
      <alignment horizontal="center" vertical="justify"/>
      <protection hidden="1"/>
    </xf>
    <xf numFmtId="0" fontId="19" fillId="9" borderId="4"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9"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9" borderId="4"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4" xfId="0" applyFont="1" applyBorder="1" applyAlignment="1" applyProtection="1">
      <alignment horizontal="right"/>
      <protection hidden="1"/>
    </xf>
    <xf numFmtId="0" fontId="2" fillId="9" borderId="18" xfId="0" applyFont="1" applyFill="1" applyBorder="1" applyAlignment="1" applyProtection="1">
      <alignment horizontal="center" wrapText="1"/>
      <protection hidden="1"/>
    </xf>
    <xf numFmtId="0" fontId="2" fillId="9" borderId="44" xfId="0" applyFont="1" applyFill="1" applyBorder="1" applyAlignment="1" applyProtection="1">
      <alignment horizontal="center" wrapText="1"/>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11" fillId="0" borderId="4" xfId="0" applyFont="1" applyBorder="1" applyAlignment="1" applyProtection="1">
      <alignment horizontal="right" vertical="center" wrapText="1"/>
      <protection hidden="1"/>
    </xf>
    <xf numFmtId="0" fontId="35" fillId="5" borderId="23" xfId="0" applyFont="1" applyFill="1" applyBorder="1" applyAlignment="1" applyProtection="1">
      <alignment horizontal="right" vertical="center" wrapText="1"/>
      <protection hidden="1"/>
    </xf>
    <xf numFmtId="0" fontId="7" fillId="0" borderId="24" xfId="0" applyFont="1" applyBorder="1" applyAlignment="1" applyProtection="1">
      <alignment horizontal="center" vertical="center" textRotation="90" wrapText="1"/>
      <protection hidden="1"/>
    </xf>
    <xf numFmtId="0" fontId="7" fillId="0" borderId="72" xfId="0" applyFont="1" applyBorder="1" applyAlignment="1" applyProtection="1">
      <alignment horizontal="center" vertical="center" textRotation="90"/>
      <protection hidden="1"/>
    </xf>
    <xf numFmtId="0" fontId="7" fillId="0" borderId="28" xfId="0" applyFont="1" applyBorder="1" applyAlignment="1" applyProtection="1">
      <alignment horizontal="center" vertical="center" textRotation="90"/>
      <protection hidden="1"/>
    </xf>
    <xf numFmtId="0" fontId="11" fillId="0" borderId="24" xfId="0" applyFont="1" applyBorder="1" applyAlignment="1" applyProtection="1">
      <alignment horizontal="center" vertical="center" textRotation="90" wrapText="1"/>
      <protection hidden="1"/>
    </xf>
    <xf numFmtId="0" fontId="11" fillId="0" borderId="72" xfId="0" applyFont="1" applyBorder="1" applyAlignment="1" applyProtection="1">
      <alignment horizontal="center" vertical="center" textRotation="90"/>
      <protection hidden="1"/>
    </xf>
    <xf numFmtId="0" fontId="11" fillId="0" borderId="28" xfId="0" applyFont="1" applyBorder="1" applyAlignment="1" applyProtection="1">
      <alignment horizontal="center" vertical="center" textRotation="90"/>
      <protection hidden="1"/>
    </xf>
    <xf numFmtId="10" fontId="10" fillId="0" borderId="63" xfId="1" applyNumberFormat="1" applyFont="1" applyBorder="1" applyAlignment="1" applyProtection="1">
      <alignment horizontal="center" vertical="center"/>
      <protection hidden="1"/>
    </xf>
    <xf numFmtId="10" fontId="10" fillId="0" borderId="60" xfId="1" applyNumberFormat="1" applyFont="1" applyBorder="1" applyAlignment="1" applyProtection="1">
      <alignment horizontal="center" vertical="center"/>
      <protection hidden="1"/>
    </xf>
    <xf numFmtId="0" fontId="5" fillId="6" borderId="55"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left" vertical="top" wrapText="1"/>
      <protection hidden="1"/>
    </xf>
    <xf numFmtId="0" fontId="0" fillId="6" borderId="55"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wrapText="1"/>
      <protection hidden="1"/>
    </xf>
    <xf numFmtId="0" fontId="0" fillId="6" borderId="53"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wrapText="1"/>
      <protection hidden="1"/>
    </xf>
    <xf numFmtId="3" fontId="5" fillId="6" borderId="53" xfId="0" applyNumberFormat="1" applyFont="1" applyFill="1" applyBorder="1" applyAlignment="1" applyProtection="1">
      <alignment horizontal="center" vertical="center" wrapText="1"/>
      <protection hidden="1"/>
    </xf>
    <xf numFmtId="0" fontId="5" fillId="10" borderId="1"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0" fillId="6" borderId="18"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protection hidden="1"/>
    </xf>
    <xf numFmtId="0" fontId="5" fillId="10" borderId="63"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60" xfId="0" applyFont="1" applyFill="1" applyBorder="1" applyAlignment="1" applyProtection="1">
      <alignment horizontal="center" vertical="center" wrapText="1"/>
      <protection hidden="1"/>
    </xf>
  </cellXfs>
  <cellStyles count="4">
    <cellStyle name="Κανονικό" xfId="0" builtinId="0"/>
    <cellStyle name="Κόμμα" xfId="2" builtinId="3"/>
    <cellStyle name="Ποσοστό" xfId="1" builtinId="5"/>
    <cellStyle name="Υπερ-σύνδεση" xfId="3" builtinId="8"/>
  </cellStyles>
  <dxfs count="11">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1429043</xdr:colOff>
      <xdr:row>6</xdr:row>
      <xdr:rowOff>65275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80</xdr:row>
      <xdr:rowOff>43963</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3811</xdr:colOff>
      <xdr:row>39</xdr:row>
      <xdr:rowOff>220184</xdr:rowOff>
    </xdr:from>
    <xdr:to>
      <xdr:col>3</xdr:col>
      <xdr:colOff>10</xdr:colOff>
      <xdr:row>40</xdr:row>
      <xdr:rowOff>495300</xdr:rowOff>
    </xdr:to>
    <xdr:cxnSp macro="">
      <xdr:nvCxnSpPr>
        <xdr:cNvPr id="13" name="12 - Γωνιακή σύνδεση">
          <a:extLst>
            <a:ext uri="{FF2B5EF4-FFF2-40B4-BE49-F238E27FC236}">
              <a16:creationId xmlns:a16="http://schemas.microsoft.com/office/drawing/2014/main" id="{00000000-0008-0000-0100-00000D000000}"/>
            </a:ext>
          </a:extLst>
        </xdr:cNvPr>
        <xdr:cNvCxnSpPr/>
      </xdr:nvCxnSpPr>
      <xdr:spPr>
        <a:xfrm rot="10800000" flipV="1">
          <a:off x="11883391" y="20302694"/>
          <a:ext cx="1501149" cy="789466"/>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3811</xdr:colOff>
      <xdr:row>39</xdr:row>
      <xdr:rowOff>217710</xdr:rowOff>
    </xdr:from>
    <xdr:to>
      <xdr:col>3</xdr:col>
      <xdr:colOff>6</xdr:colOff>
      <xdr:row>41</xdr:row>
      <xdr:rowOff>266699</xdr:rowOff>
    </xdr:to>
    <xdr:cxnSp macro="">
      <xdr:nvCxnSpPr>
        <xdr:cNvPr id="19" name="18 - Γωνιακή σύνδεση">
          <a:extLst>
            <a:ext uri="{FF2B5EF4-FFF2-40B4-BE49-F238E27FC236}">
              <a16:creationId xmlns:a16="http://schemas.microsoft.com/office/drawing/2014/main" id="{00000000-0008-0000-0100-000013000000}"/>
            </a:ext>
          </a:extLst>
        </xdr:cNvPr>
        <xdr:cNvCxnSpPr/>
      </xdr:nvCxnSpPr>
      <xdr:spPr>
        <a:xfrm rot="10800000" flipV="1">
          <a:off x="11883391" y="20300220"/>
          <a:ext cx="1501145" cy="1489169"/>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58"/>
  <sheetViews>
    <sheetView view="pageBreakPreview" zoomScale="130" zoomScaleNormal="130" zoomScaleSheetLayoutView="130" workbookViewId="0">
      <selection activeCell="A11" sqref="A11"/>
    </sheetView>
  </sheetViews>
  <sheetFormatPr defaultColWidth="9.109375" defaultRowHeight="14.4"/>
  <cols>
    <col min="1" max="1" width="9.109375" style="103" customWidth="1"/>
    <col min="2" max="10" width="9.109375" style="103"/>
    <col min="11" max="11" width="21.5546875" style="103" customWidth="1"/>
    <col min="12" max="16384" width="9.109375" style="103"/>
  </cols>
  <sheetData>
    <row r="8" spans="1:11" ht="18">
      <c r="A8" s="380" t="s">
        <v>265</v>
      </c>
      <c r="B8" s="380"/>
      <c r="C8" s="380"/>
      <c r="D8" s="380"/>
      <c r="E8" s="380"/>
      <c r="F8" s="380"/>
      <c r="G8" s="380"/>
      <c r="H8" s="380"/>
      <c r="I8" s="380"/>
      <c r="J8" s="380"/>
      <c r="K8" s="380"/>
    </row>
    <row r="9" spans="1:11" ht="6" customHeight="1"/>
    <row r="10" spans="1:11">
      <c r="A10" s="266" t="s">
        <v>200</v>
      </c>
      <c r="B10" s="267"/>
      <c r="C10" s="267"/>
      <c r="D10" s="267"/>
      <c r="E10" s="267"/>
      <c r="F10" s="267"/>
      <c r="G10" s="267"/>
      <c r="H10" s="267"/>
      <c r="I10" s="267"/>
      <c r="J10" s="267"/>
      <c r="K10" s="267"/>
    </row>
    <row r="11" spans="1:11">
      <c r="A11" s="267" t="s">
        <v>227</v>
      </c>
      <c r="B11" s="267"/>
      <c r="C11" s="267"/>
      <c r="D11" s="267"/>
      <c r="E11" s="267"/>
      <c r="F11" s="267"/>
      <c r="G11" s="267"/>
      <c r="H11" s="267"/>
      <c r="I11" s="267"/>
      <c r="J11" s="267"/>
      <c r="K11" s="267"/>
    </row>
    <row r="12" spans="1:11">
      <c r="A12" s="267" t="s">
        <v>247</v>
      </c>
      <c r="B12" s="267"/>
      <c r="C12" s="267"/>
      <c r="D12" s="267"/>
      <c r="E12" s="267"/>
      <c r="F12" s="267"/>
      <c r="G12" s="267"/>
      <c r="H12" s="267"/>
      <c r="I12" s="267"/>
      <c r="J12" s="267"/>
      <c r="K12" s="267"/>
    </row>
    <row r="13" spans="1:11" ht="6" customHeight="1"/>
    <row r="14" spans="1:11">
      <c r="A14" s="266" t="s">
        <v>139</v>
      </c>
      <c r="B14" s="267"/>
      <c r="C14" s="267"/>
      <c r="D14" s="267"/>
      <c r="E14" s="267"/>
      <c r="F14" s="267"/>
      <c r="G14" s="267"/>
      <c r="H14" s="267"/>
      <c r="I14" s="267"/>
      <c r="J14" s="267"/>
      <c r="K14" s="267"/>
    </row>
    <row r="15" spans="1:11">
      <c r="A15" s="267" t="s">
        <v>146</v>
      </c>
      <c r="B15" s="267"/>
      <c r="C15" s="267"/>
      <c r="D15" s="267"/>
      <c r="E15" s="267"/>
      <c r="F15" s="267"/>
      <c r="G15" s="267"/>
      <c r="H15" s="267"/>
      <c r="I15" s="267"/>
      <c r="J15" s="267"/>
      <c r="K15" s="267"/>
    </row>
    <row r="16" spans="1:11">
      <c r="A16" s="267" t="s">
        <v>166</v>
      </c>
      <c r="B16" s="267"/>
      <c r="C16" s="267"/>
      <c r="D16" s="267"/>
      <c r="E16" s="267"/>
      <c r="F16" s="267"/>
      <c r="G16" s="267"/>
      <c r="H16" s="267"/>
      <c r="I16" s="267"/>
      <c r="J16" s="267"/>
      <c r="K16" s="267"/>
    </row>
    <row r="17" spans="1:11">
      <c r="A17" s="267" t="s">
        <v>167</v>
      </c>
      <c r="B17" s="267"/>
      <c r="C17" s="267"/>
      <c r="D17" s="267"/>
      <c r="E17" s="267"/>
      <c r="F17" s="267"/>
      <c r="G17" s="267"/>
      <c r="H17" s="267"/>
      <c r="I17" s="267"/>
      <c r="J17" s="267"/>
      <c r="K17" s="267"/>
    </row>
    <row r="18" spans="1:11">
      <c r="A18" s="267" t="s">
        <v>147</v>
      </c>
      <c r="B18" s="267"/>
      <c r="C18" s="267"/>
      <c r="D18" s="267"/>
      <c r="E18" s="267"/>
      <c r="F18" s="267"/>
      <c r="G18" s="267"/>
      <c r="H18" s="267"/>
      <c r="I18" s="267"/>
      <c r="J18" s="267"/>
      <c r="K18" s="267"/>
    </row>
    <row r="19" spans="1:11">
      <c r="A19" s="267" t="s">
        <v>266</v>
      </c>
      <c r="B19" s="267"/>
      <c r="C19" s="267"/>
      <c r="D19" s="267"/>
      <c r="E19" s="267"/>
      <c r="F19" s="267"/>
      <c r="G19" s="267"/>
      <c r="H19" s="267"/>
      <c r="I19" s="267"/>
      <c r="J19" s="267"/>
      <c r="K19" s="267"/>
    </row>
    <row r="20" spans="1:11">
      <c r="A20" s="267" t="s">
        <v>267</v>
      </c>
      <c r="B20" s="267"/>
      <c r="C20" s="267"/>
      <c r="D20" s="267"/>
      <c r="E20" s="267"/>
      <c r="F20" s="267"/>
      <c r="G20" s="267"/>
      <c r="H20" s="267"/>
      <c r="I20" s="267"/>
      <c r="J20" s="267"/>
      <c r="K20" s="267"/>
    </row>
    <row r="21" spans="1:11">
      <c r="A21" s="267" t="s">
        <v>268</v>
      </c>
      <c r="B21" s="267"/>
      <c r="C21" s="267"/>
      <c r="D21" s="267"/>
      <c r="E21" s="267"/>
      <c r="F21" s="267"/>
      <c r="G21" s="267"/>
      <c r="H21" s="267"/>
      <c r="I21" s="267"/>
      <c r="J21" s="267"/>
      <c r="K21" s="267"/>
    </row>
    <row r="22" spans="1:11">
      <c r="A22" s="267" t="s">
        <v>246</v>
      </c>
      <c r="B22" s="267"/>
      <c r="C22" s="267"/>
      <c r="D22" s="267"/>
      <c r="E22" s="267"/>
      <c r="F22" s="267"/>
      <c r="G22" s="267"/>
      <c r="H22" s="267"/>
      <c r="I22" s="267"/>
      <c r="J22" s="267"/>
      <c r="K22" s="267"/>
    </row>
    <row r="23" spans="1:11">
      <c r="A23" s="267" t="s">
        <v>269</v>
      </c>
      <c r="B23" s="267"/>
      <c r="C23" s="267"/>
      <c r="D23" s="267"/>
      <c r="E23" s="267"/>
      <c r="F23" s="267"/>
      <c r="G23" s="267"/>
      <c r="H23" s="267"/>
      <c r="I23" s="267"/>
      <c r="J23" s="267"/>
      <c r="K23" s="267"/>
    </row>
    <row r="24" spans="1:11">
      <c r="A24" s="267" t="s">
        <v>370</v>
      </c>
      <c r="B24" s="267"/>
      <c r="C24" s="267"/>
      <c r="D24" s="267"/>
      <c r="E24" s="267"/>
      <c r="F24" s="267"/>
      <c r="G24" s="267"/>
      <c r="H24" s="267"/>
      <c r="I24" s="267"/>
      <c r="J24" s="267"/>
      <c r="K24" s="267"/>
    </row>
    <row r="25" spans="1:11" ht="6" customHeight="1">
      <c r="A25" s="267"/>
      <c r="B25" s="267"/>
      <c r="C25" s="267"/>
      <c r="D25" s="267"/>
      <c r="E25" s="267"/>
      <c r="F25" s="267"/>
      <c r="G25" s="267"/>
      <c r="H25" s="267"/>
      <c r="I25" s="267"/>
      <c r="J25" s="267"/>
      <c r="K25" s="267"/>
    </row>
    <row r="26" spans="1:11">
      <c r="A26" s="266" t="s">
        <v>140</v>
      </c>
      <c r="B26" s="267"/>
      <c r="C26" s="267"/>
      <c r="D26" s="267"/>
      <c r="E26" s="267"/>
      <c r="F26" s="267"/>
      <c r="G26" s="267"/>
      <c r="H26" s="267"/>
      <c r="I26" s="267"/>
      <c r="J26" s="267"/>
      <c r="K26" s="267"/>
    </row>
    <row r="27" spans="1:11">
      <c r="A27" s="267" t="s">
        <v>270</v>
      </c>
      <c r="B27" s="267"/>
      <c r="C27" s="267"/>
      <c r="D27" s="267"/>
      <c r="E27" s="267"/>
      <c r="F27" s="267"/>
      <c r="G27" s="267"/>
      <c r="H27" s="267"/>
      <c r="I27" s="267"/>
      <c r="J27" s="267"/>
      <c r="K27" s="267"/>
    </row>
    <row r="28" spans="1:11">
      <c r="A28" s="267" t="s">
        <v>142</v>
      </c>
      <c r="B28" s="267"/>
      <c r="C28" s="267"/>
      <c r="D28" s="267"/>
      <c r="E28" s="267"/>
      <c r="F28" s="267"/>
      <c r="G28" s="267"/>
      <c r="H28" s="267"/>
      <c r="I28" s="267"/>
      <c r="J28" s="267"/>
      <c r="K28" s="267"/>
    </row>
    <row r="29" spans="1:11">
      <c r="A29" s="267" t="s">
        <v>143</v>
      </c>
      <c r="B29" s="267"/>
      <c r="C29" s="267"/>
      <c r="D29" s="267"/>
      <c r="E29" s="267"/>
      <c r="F29" s="267"/>
      <c r="G29" s="267"/>
      <c r="H29" s="267"/>
      <c r="I29" s="267"/>
      <c r="J29" s="267"/>
      <c r="K29" s="267"/>
    </row>
    <row r="30" spans="1:11" ht="6" customHeight="1">
      <c r="A30" s="267"/>
      <c r="B30" s="267"/>
      <c r="C30" s="267"/>
      <c r="D30" s="267"/>
      <c r="E30" s="267"/>
      <c r="F30" s="267"/>
      <c r="G30" s="267"/>
      <c r="H30" s="267"/>
      <c r="I30" s="267"/>
      <c r="J30" s="267"/>
      <c r="K30" s="267"/>
    </row>
    <row r="31" spans="1:11">
      <c r="A31" s="266" t="s">
        <v>144</v>
      </c>
      <c r="B31" s="267"/>
      <c r="C31" s="267"/>
      <c r="D31" s="267"/>
      <c r="E31" s="267"/>
      <c r="F31" s="267"/>
      <c r="G31" s="267"/>
      <c r="H31" s="267"/>
      <c r="I31" s="267"/>
      <c r="J31" s="267"/>
      <c r="K31" s="267"/>
    </row>
    <row r="32" spans="1:11">
      <c r="A32" s="267" t="s">
        <v>271</v>
      </c>
      <c r="B32" s="267"/>
      <c r="C32" s="267"/>
      <c r="D32" s="267"/>
      <c r="E32" s="267"/>
      <c r="F32" s="267"/>
      <c r="G32" s="267"/>
      <c r="H32" s="267"/>
      <c r="I32" s="267"/>
      <c r="J32" s="267"/>
      <c r="K32" s="267"/>
    </row>
    <row r="33" spans="1:11">
      <c r="A33" s="267" t="s">
        <v>145</v>
      </c>
      <c r="B33" s="267"/>
      <c r="C33" s="267"/>
      <c r="D33" s="267"/>
      <c r="E33" s="267"/>
      <c r="F33" s="267"/>
      <c r="G33" s="267"/>
      <c r="H33" s="267"/>
      <c r="I33" s="267"/>
      <c r="J33" s="267"/>
      <c r="K33" s="267"/>
    </row>
    <row r="34" spans="1:11">
      <c r="A34" s="267" t="s">
        <v>248</v>
      </c>
      <c r="B34" s="267"/>
      <c r="C34" s="267"/>
      <c r="D34" s="267"/>
      <c r="E34" s="267"/>
      <c r="F34" s="267"/>
      <c r="G34" s="267"/>
      <c r="H34" s="267"/>
      <c r="I34" s="267"/>
      <c r="J34" s="267"/>
      <c r="K34" s="267"/>
    </row>
    <row r="35" spans="1:11" ht="6" customHeight="1">
      <c r="A35" s="267"/>
      <c r="B35" s="267"/>
      <c r="C35" s="267"/>
      <c r="D35" s="267"/>
      <c r="E35" s="267"/>
      <c r="F35" s="267"/>
      <c r="G35" s="267"/>
      <c r="H35" s="267"/>
      <c r="I35" s="267"/>
      <c r="J35" s="267"/>
      <c r="K35" s="267"/>
    </row>
    <row r="36" spans="1:11">
      <c r="A36" s="266" t="s">
        <v>148</v>
      </c>
      <c r="B36" s="267"/>
      <c r="C36" s="267"/>
      <c r="D36" s="267"/>
      <c r="E36" s="267"/>
      <c r="F36" s="267"/>
      <c r="G36" s="267"/>
      <c r="H36" s="267"/>
      <c r="I36" s="267"/>
      <c r="J36" s="267"/>
      <c r="K36" s="267"/>
    </row>
    <row r="37" spans="1:11">
      <c r="A37" s="267" t="s">
        <v>149</v>
      </c>
      <c r="B37" s="267"/>
      <c r="C37" s="267"/>
      <c r="D37" s="267"/>
      <c r="E37" s="267"/>
      <c r="F37" s="267"/>
      <c r="G37" s="267"/>
      <c r="H37" s="267"/>
      <c r="I37" s="267"/>
      <c r="J37" s="267"/>
      <c r="K37" s="267"/>
    </row>
    <row r="38" spans="1:11">
      <c r="A38" s="267" t="s">
        <v>272</v>
      </c>
      <c r="B38" s="267"/>
      <c r="C38" s="267"/>
      <c r="D38" s="267"/>
      <c r="E38" s="267"/>
      <c r="F38" s="267"/>
      <c r="G38" s="267"/>
      <c r="H38" s="267"/>
      <c r="I38" s="267"/>
      <c r="J38" s="267"/>
      <c r="K38" s="267"/>
    </row>
    <row r="39" spans="1:11" ht="6" customHeight="1">
      <c r="A39" s="267"/>
      <c r="B39" s="267"/>
      <c r="C39" s="267"/>
      <c r="D39" s="267"/>
      <c r="E39" s="267"/>
      <c r="F39" s="267"/>
      <c r="G39" s="267"/>
      <c r="H39" s="267"/>
      <c r="I39" s="267"/>
      <c r="J39" s="267"/>
      <c r="K39" s="267"/>
    </row>
    <row r="40" spans="1:11">
      <c r="A40" s="266" t="s">
        <v>150</v>
      </c>
      <c r="B40" s="267"/>
      <c r="C40" s="267"/>
      <c r="D40" s="267"/>
      <c r="E40" s="267"/>
      <c r="F40" s="267"/>
      <c r="G40" s="267"/>
      <c r="H40" s="267"/>
      <c r="I40" s="267"/>
      <c r="J40" s="267"/>
      <c r="K40" s="267"/>
    </row>
    <row r="41" spans="1:11">
      <c r="A41" s="267" t="s">
        <v>273</v>
      </c>
      <c r="B41" s="267"/>
      <c r="C41" s="267"/>
      <c r="D41" s="267"/>
      <c r="E41" s="267"/>
      <c r="F41" s="267"/>
      <c r="G41" s="267"/>
      <c r="H41" s="267"/>
      <c r="I41" s="267"/>
      <c r="J41" s="267"/>
      <c r="K41" s="267"/>
    </row>
    <row r="42" spans="1:11">
      <c r="A42" s="267" t="s">
        <v>151</v>
      </c>
      <c r="B42" s="267"/>
      <c r="C42" s="267"/>
      <c r="D42" s="267"/>
      <c r="E42" s="267"/>
      <c r="F42" s="267"/>
      <c r="G42" s="267"/>
      <c r="H42" s="267"/>
      <c r="I42" s="267"/>
      <c r="J42" s="267"/>
      <c r="K42" s="267"/>
    </row>
    <row r="43" spans="1:11">
      <c r="A43" s="267" t="s">
        <v>274</v>
      </c>
      <c r="B43" s="267"/>
      <c r="C43" s="267"/>
      <c r="D43" s="267"/>
      <c r="E43" s="267"/>
      <c r="F43" s="267"/>
      <c r="G43" s="267"/>
      <c r="H43" s="267"/>
      <c r="I43" s="267"/>
      <c r="J43" s="267"/>
      <c r="K43" s="267"/>
    </row>
    <row r="44" spans="1:11">
      <c r="A44" s="267" t="s">
        <v>275</v>
      </c>
      <c r="B44" s="267"/>
      <c r="C44" s="267"/>
      <c r="D44" s="267"/>
      <c r="E44" s="267"/>
      <c r="F44" s="267"/>
      <c r="G44" s="267"/>
      <c r="H44" s="267"/>
      <c r="I44" s="267"/>
      <c r="J44" s="267"/>
      <c r="K44" s="267"/>
    </row>
    <row r="45" spans="1:11">
      <c r="A45" s="267" t="s">
        <v>276</v>
      </c>
      <c r="B45" s="267"/>
      <c r="C45" s="267"/>
      <c r="D45" s="267"/>
      <c r="E45" s="267"/>
      <c r="F45" s="267"/>
      <c r="G45" s="267"/>
      <c r="H45" s="267"/>
      <c r="I45" s="267"/>
      <c r="J45" s="267"/>
      <c r="K45" s="267"/>
    </row>
    <row r="46" spans="1:11" ht="6" customHeight="1">
      <c r="A46" s="267"/>
      <c r="B46" s="267"/>
      <c r="C46" s="267"/>
      <c r="D46" s="267"/>
      <c r="E46" s="267"/>
      <c r="F46" s="267"/>
      <c r="G46" s="267"/>
      <c r="H46" s="267"/>
      <c r="I46" s="267"/>
      <c r="J46" s="267"/>
      <c r="K46" s="267"/>
    </row>
    <row r="47" spans="1:11">
      <c r="A47" s="266" t="s">
        <v>152</v>
      </c>
      <c r="B47" s="267"/>
      <c r="C47" s="267"/>
      <c r="D47" s="267"/>
      <c r="E47" s="267"/>
      <c r="F47" s="267"/>
      <c r="G47" s="267"/>
      <c r="H47" s="267"/>
      <c r="I47" s="267"/>
      <c r="J47" s="267"/>
      <c r="K47" s="267"/>
    </row>
    <row r="48" spans="1:11">
      <c r="A48" s="267" t="s">
        <v>154</v>
      </c>
      <c r="B48" s="267"/>
      <c r="C48" s="267"/>
      <c r="D48" s="267"/>
      <c r="E48" s="267"/>
      <c r="F48" s="267"/>
      <c r="G48" s="267"/>
      <c r="H48" s="267"/>
      <c r="I48" s="267"/>
      <c r="J48" s="267"/>
      <c r="K48" s="267"/>
    </row>
    <row r="49" spans="1:11">
      <c r="A49" s="267" t="s">
        <v>153</v>
      </c>
      <c r="B49" s="267"/>
      <c r="C49" s="267"/>
      <c r="D49" s="267"/>
      <c r="E49" s="267"/>
      <c r="F49" s="267"/>
      <c r="G49" s="267"/>
      <c r="H49" s="267"/>
      <c r="I49" s="267"/>
      <c r="J49" s="267"/>
      <c r="K49" s="267"/>
    </row>
    <row r="50" spans="1:11" ht="6" customHeight="1">
      <c r="A50" s="267"/>
      <c r="B50" s="267"/>
      <c r="C50" s="267"/>
      <c r="D50" s="267"/>
      <c r="E50" s="267"/>
      <c r="F50" s="267"/>
      <c r="G50" s="267"/>
      <c r="H50" s="267"/>
      <c r="I50" s="267"/>
      <c r="J50" s="267"/>
      <c r="K50" s="267"/>
    </row>
    <row r="51" spans="1:11">
      <c r="A51" s="266" t="s">
        <v>155</v>
      </c>
      <c r="B51" s="267"/>
      <c r="C51" s="267"/>
      <c r="D51" s="267"/>
      <c r="E51" s="267"/>
      <c r="F51" s="267"/>
      <c r="G51" s="267"/>
      <c r="H51" s="267"/>
      <c r="I51" s="267"/>
      <c r="J51" s="267"/>
      <c r="K51" s="267"/>
    </row>
    <row r="52" spans="1:11">
      <c r="A52" s="267" t="s">
        <v>154</v>
      </c>
      <c r="B52" s="267"/>
      <c r="C52" s="267"/>
      <c r="D52" s="267"/>
      <c r="E52" s="267"/>
      <c r="F52" s="267"/>
      <c r="G52" s="267"/>
      <c r="H52" s="267"/>
      <c r="I52" s="267"/>
      <c r="J52" s="267"/>
      <c r="K52" s="267"/>
    </row>
    <row r="53" spans="1:11" ht="6" customHeight="1">
      <c r="A53" s="267"/>
      <c r="B53" s="267"/>
      <c r="C53" s="267"/>
      <c r="D53" s="267"/>
      <c r="E53" s="267"/>
      <c r="F53" s="267"/>
      <c r="G53" s="267"/>
      <c r="H53" s="267"/>
      <c r="I53" s="267"/>
      <c r="J53" s="267"/>
      <c r="K53" s="267"/>
    </row>
    <row r="54" spans="1:11">
      <c r="A54" s="266" t="s">
        <v>156</v>
      </c>
      <c r="B54" s="267"/>
      <c r="C54" s="267"/>
      <c r="D54" s="267"/>
      <c r="E54" s="267"/>
      <c r="F54" s="267"/>
      <c r="G54" s="267"/>
      <c r="H54" s="267"/>
      <c r="I54" s="267"/>
      <c r="J54" s="267"/>
      <c r="K54" s="267"/>
    </row>
    <row r="55" spans="1:11">
      <c r="A55" s="267" t="s">
        <v>199</v>
      </c>
      <c r="B55" s="267"/>
      <c r="C55" s="267"/>
      <c r="D55" s="267"/>
      <c r="E55" s="267"/>
      <c r="F55" s="267"/>
      <c r="G55" s="267"/>
      <c r="H55" s="267"/>
      <c r="I55" s="267"/>
      <c r="J55" s="267"/>
      <c r="K55" s="267"/>
    </row>
    <row r="56" spans="1:11">
      <c r="A56" s="267" t="s">
        <v>157</v>
      </c>
      <c r="B56" s="267"/>
      <c r="C56" s="267"/>
      <c r="D56" s="267"/>
      <c r="E56" s="267"/>
      <c r="F56" s="267"/>
      <c r="G56" s="267"/>
      <c r="H56" s="267"/>
      <c r="I56" s="267"/>
      <c r="J56" s="267"/>
      <c r="K56" s="267"/>
    </row>
    <row r="57" spans="1:11">
      <c r="A57" s="267" t="s">
        <v>282</v>
      </c>
      <c r="B57" s="267"/>
      <c r="C57" s="267"/>
      <c r="D57" s="267"/>
      <c r="E57" s="267"/>
      <c r="F57" s="267"/>
      <c r="G57" s="267"/>
      <c r="H57" s="267"/>
      <c r="I57" s="267"/>
      <c r="J57" s="267"/>
      <c r="K57" s="267"/>
    </row>
    <row r="58" spans="1:11">
      <c r="A58" s="267" t="s">
        <v>158</v>
      </c>
      <c r="B58" s="267"/>
      <c r="C58" s="267"/>
      <c r="D58" s="267"/>
      <c r="E58" s="267"/>
      <c r="F58" s="267"/>
      <c r="G58" s="267"/>
      <c r="H58" s="267"/>
      <c r="I58" s="267"/>
      <c r="J58" s="267"/>
      <c r="K58" s="267"/>
    </row>
    <row r="59" spans="1:11" ht="6" customHeight="1">
      <c r="A59" s="267"/>
      <c r="B59" s="267"/>
      <c r="C59" s="267"/>
      <c r="D59" s="267"/>
      <c r="E59" s="267"/>
      <c r="F59" s="267"/>
      <c r="G59" s="267"/>
      <c r="H59" s="267"/>
      <c r="I59" s="267"/>
      <c r="J59" s="267"/>
      <c r="K59" s="267"/>
    </row>
    <row r="60" spans="1:11">
      <c r="A60" s="266" t="s">
        <v>159</v>
      </c>
      <c r="B60" s="267"/>
      <c r="C60" s="267"/>
      <c r="D60" s="267"/>
      <c r="E60" s="267"/>
      <c r="F60" s="267"/>
      <c r="G60" s="267"/>
      <c r="H60" s="267"/>
      <c r="I60" s="267"/>
      <c r="J60" s="267"/>
      <c r="K60" s="267"/>
    </row>
    <row r="61" spans="1:11">
      <c r="A61" s="267" t="s">
        <v>199</v>
      </c>
      <c r="B61" s="267"/>
      <c r="C61" s="267"/>
      <c r="D61" s="267"/>
      <c r="E61" s="267"/>
      <c r="F61" s="267"/>
      <c r="G61" s="267"/>
      <c r="H61" s="267"/>
      <c r="I61" s="267"/>
      <c r="J61" s="267"/>
      <c r="K61" s="267"/>
    </row>
    <row r="62" spans="1:11">
      <c r="A62" s="267" t="s">
        <v>281</v>
      </c>
      <c r="B62" s="267"/>
      <c r="C62" s="267"/>
      <c r="D62" s="267"/>
      <c r="E62" s="267"/>
      <c r="F62" s="267"/>
      <c r="G62" s="267"/>
      <c r="H62" s="267"/>
      <c r="I62" s="267"/>
      <c r="J62" s="267"/>
      <c r="K62" s="267"/>
    </row>
    <row r="63" spans="1:11">
      <c r="A63" s="267" t="s">
        <v>277</v>
      </c>
      <c r="B63" s="267"/>
      <c r="C63" s="267"/>
      <c r="D63" s="267"/>
      <c r="E63" s="267"/>
      <c r="F63" s="267"/>
      <c r="G63" s="267"/>
      <c r="H63" s="267"/>
      <c r="I63" s="267"/>
      <c r="J63" s="267"/>
      <c r="K63" s="267"/>
    </row>
    <row r="64" spans="1:11" ht="6" customHeight="1">
      <c r="A64" s="267"/>
      <c r="B64" s="267"/>
      <c r="C64" s="267"/>
      <c r="D64" s="267"/>
      <c r="E64" s="267"/>
      <c r="F64" s="267"/>
      <c r="G64" s="267"/>
      <c r="H64" s="267"/>
      <c r="I64" s="267"/>
      <c r="J64" s="267"/>
      <c r="K64" s="267"/>
    </row>
    <row r="65" spans="1:11">
      <c r="A65" s="266" t="s">
        <v>160</v>
      </c>
      <c r="B65" s="267"/>
      <c r="C65" s="267"/>
      <c r="D65" s="267"/>
      <c r="E65" s="267"/>
      <c r="F65" s="267"/>
      <c r="G65" s="267"/>
      <c r="H65" s="267"/>
      <c r="I65" s="267"/>
      <c r="J65" s="267"/>
      <c r="K65" s="267"/>
    </row>
    <row r="66" spans="1:11">
      <c r="A66" s="267" t="s">
        <v>199</v>
      </c>
      <c r="B66" s="267"/>
      <c r="C66" s="267"/>
      <c r="D66" s="267"/>
      <c r="E66" s="267"/>
      <c r="F66" s="267"/>
      <c r="G66" s="267"/>
      <c r="H66" s="267"/>
      <c r="I66" s="267"/>
      <c r="J66" s="267"/>
      <c r="K66" s="267"/>
    </row>
    <row r="67" spans="1:11">
      <c r="A67" s="267" t="s">
        <v>161</v>
      </c>
      <c r="B67" s="267"/>
      <c r="C67" s="267"/>
      <c r="D67" s="267"/>
      <c r="E67" s="267"/>
      <c r="F67" s="267"/>
      <c r="G67" s="267"/>
      <c r="H67" s="267"/>
      <c r="I67" s="267"/>
      <c r="J67" s="267"/>
      <c r="K67" s="267"/>
    </row>
    <row r="68" spans="1:11" ht="6" customHeight="1">
      <c r="A68" s="267"/>
      <c r="B68" s="267"/>
      <c r="C68" s="267"/>
      <c r="D68" s="267"/>
      <c r="E68" s="267"/>
      <c r="F68" s="267"/>
      <c r="G68" s="267"/>
      <c r="H68" s="267"/>
      <c r="I68" s="267"/>
      <c r="J68" s="267"/>
      <c r="K68" s="267"/>
    </row>
    <row r="69" spans="1:11">
      <c r="A69" s="266" t="s">
        <v>185</v>
      </c>
      <c r="B69" s="267"/>
      <c r="C69" s="267"/>
      <c r="D69" s="267"/>
      <c r="E69" s="267"/>
      <c r="F69" s="267"/>
      <c r="G69" s="267"/>
      <c r="H69" s="267"/>
      <c r="I69" s="267"/>
      <c r="J69" s="267"/>
      <c r="K69" s="267"/>
    </row>
    <row r="70" spans="1:11">
      <c r="A70" s="267" t="s">
        <v>186</v>
      </c>
    </row>
    <row r="71" spans="1:11" ht="6" customHeight="1">
      <c r="A71" s="267"/>
      <c r="B71" s="267"/>
      <c r="C71" s="267"/>
      <c r="D71" s="267"/>
      <c r="E71" s="267"/>
      <c r="F71" s="267"/>
      <c r="G71" s="267"/>
      <c r="H71" s="267"/>
      <c r="I71" s="267"/>
      <c r="J71" s="267"/>
      <c r="K71" s="267"/>
    </row>
    <row r="72" spans="1:11">
      <c r="A72" s="266" t="s">
        <v>249</v>
      </c>
      <c r="B72" s="267"/>
      <c r="C72" s="267"/>
      <c r="D72" s="267"/>
      <c r="E72" s="267"/>
      <c r="F72" s="267"/>
      <c r="G72" s="267"/>
      <c r="H72" s="267"/>
      <c r="I72" s="267"/>
      <c r="J72" s="267"/>
      <c r="K72" s="267"/>
    </row>
    <row r="73" spans="1:11">
      <c r="A73" s="267" t="s">
        <v>250</v>
      </c>
    </row>
    <row r="74" spans="1:11">
      <c r="A74" s="267" t="s">
        <v>278</v>
      </c>
    </row>
    <row r="75" spans="1:11">
      <c r="A75" s="267" t="s">
        <v>251</v>
      </c>
    </row>
    <row r="76" spans="1:11" ht="6" customHeight="1">
      <c r="A76" s="267"/>
      <c r="B76" s="267"/>
      <c r="C76" s="267"/>
      <c r="D76" s="267"/>
      <c r="E76" s="267"/>
      <c r="F76" s="267"/>
      <c r="G76" s="267"/>
      <c r="H76" s="267"/>
      <c r="I76" s="267"/>
      <c r="J76" s="267"/>
      <c r="K76" s="267"/>
    </row>
    <row r="77" spans="1:11">
      <c r="A77" s="266" t="s">
        <v>162</v>
      </c>
      <c r="B77" s="267"/>
      <c r="C77" s="267"/>
      <c r="D77" s="267"/>
      <c r="E77" s="267"/>
      <c r="F77" s="267"/>
      <c r="G77" s="267"/>
      <c r="H77" s="267"/>
      <c r="I77" s="267"/>
      <c r="J77" s="267"/>
      <c r="K77" s="267"/>
    </row>
    <row r="78" spans="1:11">
      <c r="A78" s="267" t="s">
        <v>279</v>
      </c>
    </row>
    <row r="79" spans="1:11">
      <c r="A79" s="267" t="s">
        <v>280</v>
      </c>
    </row>
    <row r="88" spans="1:12" ht="18">
      <c r="A88" s="380" t="s">
        <v>311</v>
      </c>
      <c r="B88" s="380"/>
      <c r="C88" s="380"/>
      <c r="D88" s="380"/>
      <c r="E88" s="380"/>
      <c r="F88" s="380"/>
      <c r="G88" s="380"/>
      <c r="H88" s="380"/>
      <c r="I88" s="380"/>
      <c r="J88" s="380"/>
      <c r="K88" s="380"/>
    </row>
    <row r="89" spans="1:12" ht="6" customHeight="1"/>
    <row r="90" spans="1:12">
      <c r="A90" s="266" t="s">
        <v>312</v>
      </c>
      <c r="B90" s="267"/>
      <c r="C90" s="267"/>
      <c r="D90" s="267"/>
      <c r="E90" s="267"/>
      <c r="F90" s="267"/>
      <c r="G90" s="267"/>
      <c r="H90" s="267"/>
      <c r="I90" s="267"/>
      <c r="J90" s="267"/>
      <c r="K90" s="267"/>
      <c r="L90" s="375"/>
    </row>
    <row r="91" spans="1:12">
      <c r="A91" s="267" t="s">
        <v>326</v>
      </c>
      <c r="B91" s="267"/>
      <c r="C91" s="267"/>
      <c r="D91" s="267"/>
      <c r="E91" s="267"/>
      <c r="F91" s="267"/>
      <c r="G91" s="267"/>
      <c r="H91" s="267"/>
      <c r="I91" s="267"/>
      <c r="J91" s="267"/>
      <c r="K91" s="267"/>
      <c r="L91" s="375"/>
    </row>
    <row r="92" spans="1:12">
      <c r="A92" s="267" t="s">
        <v>327</v>
      </c>
      <c r="B92" s="267"/>
      <c r="C92" s="267"/>
      <c r="D92" s="267"/>
      <c r="E92" s="267"/>
      <c r="F92" s="267"/>
      <c r="G92" s="267"/>
      <c r="H92" s="267"/>
      <c r="I92" s="267"/>
      <c r="J92" s="267"/>
      <c r="K92" s="267"/>
      <c r="L92" s="375"/>
    </row>
    <row r="93" spans="1:12" ht="6" customHeight="1">
      <c r="L93" s="375"/>
    </row>
    <row r="94" spans="1:12">
      <c r="A94" s="266" t="s">
        <v>313</v>
      </c>
      <c r="B94" s="267"/>
      <c r="C94" s="267"/>
      <c r="D94" s="267"/>
      <c r="E94" s="267"/>
      <c r="F94" s="267"/>
      <c r="G94" s="267"/>
      <c r="H94" s="267"/>
      <c r="I94" s="267"/>
      <c r="J94" s="267"/>
      <c r="K94" s="267"/>
      <c r="L94" s="375"/>
    </row>
    <row r="95" spans="1:12">
      <c r="A95" s="267" t="s">
        <v>328</v>
      </c>
      <c r="B95" s="267"/>
      <c r="C95" s="267"/>
      <c r="D95" s="267"/>
      <c r="E95" s="267"/>
      <c r="F95" s="267"/>
      <c r="G95" s="267"/>
      <c r="H95" s="267"/>
      <c r="I95" s="267"/>
      <c r="J95" s="267"/>
      <c r="K95" s="267"/>
      <c r="L95" s="375"/>
    </row>
    <row r="96" spans="1:12">
      <c r="A96" s="267" t="s">
        <v>332</v>
      </c>
      <c r="B96" s="267"/>
      <c r="C96" s="267"/>
      <c r="D96" s="267"/>
      <c r="E96" s="267"/>
      <c r="F96" s="267"/>
      <c r="G96" s="267"/>
      <c r="H96" s="267"/>
      <c r="I96" s="267"/>
      <c r="J96" s="267"/>
      <c r="K96" s="267"/>
      <c r="L96" s="375"/>
    </row>
    <row r="97" spans="1:12">
      <c r="A97" s="267" t="s">
        <v>330</v>
      </c>
      <c r="B97" s="267"/>
      <c r="C97" s="267"/>
      <c r="D97" s="267"/>
      <c r="E97" s="267"/>
      <c r="F97" s="267"/>
      <c r="G97" s="267"/>
      <c r="H97" s="267"/>
      <c r="I97" s="267"/>
      <c r="J97" s="267"/>
      <c r="K97" s="267"/>
      <c r="L97" s="375"/>
    </row>
    <row r="98" spans="1:12">
      <c r="A98" s="267" t="s">
        <v>331</v>
      </c>
      <c r="B98" s="267"/>
      <c r="C98" s="267"/>
      <c r="D98" s="267"/>
      <c r="E98" s="267"/>
      <c r="F98" s="267"/>
      <c r="G98" s="267"/>
      <c r="H98" s="267"/>
      <c r="I98" s="267"/>
      <c r="J98" s="267"/>
      <c r="K98" s="267"/>
      <c r="L98" s="375"/>
    </row>
    <row r="99" spans="1:12">
      <c r="A99" s="267" t="s">
        <v>329</v>
      </c>
      <c r="B99" s="267"/>
      <c r="C99" s="267"/>
      <c r="D99" s="267"/>
      <c r="E99" s="267"/>
      <c r="F99" s="267"/>
      <c r="G99" s="267"/>
      <c r="H99" s="267"/>
      <c r="I99" s="267"/>
      <c r="J99" s="267"/>
      <c r="K99" s="267"/>
      <c r="L99" s="375"/>
    </row>
    <row r="100" spans="1:12">
      <c r="A100" s="267" t="s">
        <v>333</v>
      </c>
      <c r="B100" s="267"/>
      <c r="C100" s="267"/>
      <c r="D100" s="267"/>
      <c r="E100" s="267"/>
      <c r="F100" s="267"/>
      <c r="G100" s="267"/>
      <c r="H100" s="267"/>
      <c r="I100" s="267"/>
      <c r="J100" s="267"/>
      <c r="K100" s="267"/>
      <c r="L100" s="375"/>
    </row>
    <row r="101" spans="1:12">
      <c r="A101" s="267" t="s">
        <v>334</v>
      </c>
      <c r="B101" s="267"/>
      <c r="C101" s="267"/>
      <c r="D101" s="267"/>
      <c r="E101" s="267"/>
      <c r="F101" s="267"/>
      <c r="G101" s="267"/>
      <c r="H101" s="267"/>
      <c r="I101" s="267"/>
      <c r="J101" s="267"/>
      <c r="K101" s="267"/>
      <c r="L101" s="375"/>
    </row>
    <row r="102" spans="1:12">
      <c r="A102" s="267" t="s">
        <v>371</v>
      </c>
      <c r="B102" s="267"/>
      <c r="C102" s="267"/>
      <c r="D102" s="267"/>
      <c r="E102" s="267"/>
      <c r="F102" s="267"/>
      <c r="G102" s="267"/>
      <c r="H102" s="267"/>
      <c r="I102" s="267"/>
      <c r="J102" s="267"/>
      <c r="K102" s="267"/>
      <c r="L102" s="375"/>
    </row>
    <row r="103" spans="1:12" ht="6" customHeight="1">
      <c r="A103" s="267"/>
      <c r="B103" s="267"/>
      <c r="C103" s="267"/>
      <c r="D103" s="267"/>
      <c r="E103" s="267"/>
      <c r="F103" s="267"/>
      <c r="G103" s="267"/>
      <c r="H103" s="267"/>
      <c r="I103" s="267"/>
      <c r="J103" s="267"/>
      <c r="K103" s="267"/>
      <c r="L103" s="375"/>
    </row>
    <row r="104" spans="1:12">
      <c r="A104" s="266" t="s">
        <v>314</v>
      </c>
      <c r="B104" s="267"/>
      <c r="C104" s="267"/>
      <c r="D104" s="267"/>
      <c r="E104" s="267"/>
      <c r="F104" s="267"/>
      <c r="G104" s="267"/>
      <c r="H104" s="267"/>
      <c r="I104" s="267"/>
      <c r="J104" s="267"/>
      <c r="K104" s="267"/>
      <c r="L104" s="375"/>
    </row>
    <row r="105" spans="1:12">
      <c r="A105" s="267" t="s">
        <v>335</v>
      </c>
      <c r="B105" s="267"/>
      <c r="C105" s="267"/>
      <c r="D105" s="267"/>
      <c r="E105" s="267"/>
      <c r="F105" s="267"/>
      <c r="G105" s="267"/>
      <c r="H105" s="267"/>
      <c r="I105" s="267"/>
      <c r="J105" s="267"/>
      <c r="K105" s="267"/>
      <c r="L105" s="375"/>
    </row>
    <row r="106" spans="1:12">
      <c r="A106" s="267" t="s">
        <v>336</v>
      </c>
      <c r="B106" s="267"/>
      <c r="C106" s="267"/>
      <c r="D106" s="267"/>
      <c r="E106" s="267"/>
      <c r="F106" s="267"/>
      <c r="G106" s="267"/>
      <c r="H106" s="267"/>
      <c r="I106" s="267"/>
      <c r="J106" s="267"/>
      <c r="K106" s="267"/>
      <c r="L106" s="375"/>
    </row>
    <row r="107" spans="1:12">
      <c r="A107" s="267" t="s">
        <v>337</v>
      </c>
      <c r="B107" s="267"/>
      <c r="C107" s="267"/>
      <c r="D107" s="267"/>
      <c r="E107" s="267"/>
      <c r="F107" s="267"/>
      <c r="G107" s="267"/>
      <c r="H107" s="267"/>
      <c r="I107" s="267"/>
      <c r="J107" s="267"/>
      <c r="K107" s="267"/>
      <c r="L107" s="375"/>
    </row>
    <row r="108" spans="1:12" ht="6" customHeight="1">
      <c r="A108" s="267"/>
      <c r="B108" s="267"/>
      <c r="C108" s="267"/>
      <c r="D108" s="267"/>
      <c r="E108" s="267"/>
      <c r="F108" s="267"/>
      <c r="G108" s="267"/>
      <c r="H108" s="267"/>
      <c r="I108" s="267"/>
      <c r="J108" s="267"/>
      <c r="K108" s="267"/>
      <c r="L108" s="375"/>
    </row>
    <row r="109" spans="1:12">
      <c r="A109" s="266" t="s">
        <v>315</v>
      </c>
      <c r="B109" s="267"/>
      <c r="C109" s="267"/>
      <c r="D109" s="267"/>
      <c r="E109" s="267"/>
      <c r="F109" s="267"/>
      <c r="G109" s="267"/>
      <c r="H109" s="267"/>
      <c r="I109" s="267"/>
      <c r="J109" s="267"/>
      <c r="K109" s="267"/>
      <c r="L109" s="375"/>
    </row>
    <row r="110" spans="1:12">
      <c r="A110" s="267" t="s">
        <v>340</v>
      </c>
      <c r="B110" s="267"/>
      <c r="C110" s="267"/>
      <c r="D110" s="267"/>
      <c r="E110" s="267"/>
      <c r="F110" s="267"/>
      <c r="G110" s="267"/>
      <c r="H110" s="267"/>
      <c r="I110" s="267"/>
      <c r="J110" s="267"/>
      <c r="K110" s="267"/>
      <c r="L110" s="375"/>
    </row>
    <row r="111" spans="1:12">
      <c r="A111" s="267" t="s">
        <v>341</v>
      </c>
      <c r="B111" s="267"/>
      <c r="C111" s="267"/>
      <c r="D111" s="267"/>
      <c r="E111" s="267"/>
      <c r="F111" s="267"/>
      <c r="G111" s="267"/>
      <c r="H111" s="267"/>
      <c r="I111" s="267"/>
      <c r="J111" s="267"/>
      <c r="K111" s="267"/>
      <c r="L111" s="375"/>
    </row>
    <row r="112" spans="1:12">
      <c r="A112" s="267" t="s">
        <v>339</v>
      </c>
      <c r="B112" s="267"/>
      <c r="C112" s="267"/>
      <c r="D112" s="267"/>
      <c r="E112" s="267"/>
      <c r="F112" s="267"/>
      <c r="G112" s="267"/>
      <c r="H112" s="267"/>
      <c r="I112" s="267"/>
      <c r="J112" s="267"/>
      <c r="K112" s="267"/>
      <c r="L112" s="375"/>
    </row>
    <row r="113" spans="1:12">
      <c r="A113" s="267" t="s">
        <v>338</v>
      </c>
      <c r="B113" s="267"/>
      <c r="C113" s="267"/>
      <c r="D113" s="267"/>
      <c r="E113" s="267"/>
      <c r="F113" s="267"/>
      <c r="G113" s="267"/>
      <c r="H113" s="267"/>
      <c r="I113" s="267"/>
      <c r="J113" s="267"/>
      <c r="K113" s="267"/>
      <c r="L113" s="375"/>
    </row>
    <row r="114" spans="1:12" ht="6" customHeight="1">
      <c r="A114" s="267"/>
      <c r="B114" s="267"/>
      <c r="C114" s="267"/>
      <c r="D114" s="267"/>
      <c r="E114" s="267"/>
      <c r="F114" s="267"/>
      <c r="G114" s="267"/>
      <c r="H114" s="267"/>
      <c r="I114" s="267"/>
      <c r="J114" s="267"/>
      <c r="K114" s="267"/>
      <c r="L114" s="375"/>
    </row>
    <row r="115" spans="1:12">
      <c r="A115" s="266" t="s">
        <v>316</v>
      </c>
      <c r="B115" s="267"/>
      <c r="C115" s="267"/>
      <c r="D115" s="267"/>
      <c r="E115" s="267"/>
      <c r="F115" s="267"/>
      <c r="G115" s="267"/>
      <c r="H115" s="267"/>
      <c r="I115" s="267"/>
      <c r="J115" s="267"/>
      <c r="K115" s="267"/>
      <c r="L115" s="375"/>
    </row>
    <row r="116" spans="1:12">
      <c r="A116" s="267" t="s">
        <v>342</v>
      </c>
      <c r="B116" s="267"/>
      <c r="C116" s="267"/>
      <c r="D116" s="267"/>
      <c r="E116" s="267"/>
      <c r="F116" s="267"/>
      <c r="G116" s="267"/>
      <c r="H116" s="267"/>
      <c r="I116" s="267"/>
      <c r="J116" s="267"/>
      <c r="K116" s="267"/>
      <c r="L116" s="375"/>
    </row>
    <row r="117" spans="1:12">
      <c r="A117" s="267" t="s">
        <v>343</v>
      </c>
      <c r="B117" s="267"/>
      <c r="C117" s="267"/>
      <c r="D117" s="267"/>
      <c r="E117" s="267"/>
      <c r="F117" s="267"/>
      <c r="G117" s="267"/>
      <c r="H117" s="267"/>
      <c r="I117" s="267"/>
      <c r="J117" s="267"/>
      <c r="K117" s="267"/>
      <c r="L117" s="375"/>
    </row>
    <row r="118" spans="1:12" ht="6" customHeight="1">
      <c r="A118" s="267"/>
      <c r="B118" s="267"/>
      <c r="C118" s="267"/>
      <c r="D118" s="267"/>
      <c r="E118" s="267"/>
      <c r="F118" s="267"/>
      <c r="G118" s="267"/>
      <c r="H118" s="267"/>
      <c r="I118" s="267"/>
      <c r="J118" s="267"/>
      <c r="K118" s="267"/>
      <c r="L118" s="375"/>
    </row>
    <row r="119" spans="1:12">
      <c r="A119" s="266" t="s">
        <v>317</v>
      </c>
      <c r="B119" s="267"/>
      <c r="C119" s="267"/>
      <c r="D119" s="267"/>
      <c r="E119" s="267"/>
      <c r="F119" s="267"/>
      <c r="G119" s="267"/>
      <c r="H119" s="267"/>
      <c r="I119" s="267"/>
      <c r="J119" s="267"/>
      <c r="K119" s="267"/>
      <c r="L119" s="375"/>
    </row>
    <row r="120" spans="1:12">
      <c r="A120" s="267" t="s">
        <v>344</v>
      </c>
      <c r="B120" s="267"/>
      <c r="C120" s="267"/>
      <c r="D120" s="267"/>
      <c r="E120" s="267"/>
      <c r="F120" s="267"/>
      <c r="G120" s="267"/>
      <c r="H120" s="267"/>
      <c r="I120" s="267"/>
      <c r="J120" s="267"/>
      <c r="K120" s="267"/>
      <c r="L120" s="375"/>
    </row>
    <row r="121" spans="1:12">
      <c r="A121" s="267" t="s">
        <v>345</v>
      </c>
      <c r="B121" s="267"/>
      <c r="C121" s="267"/>
      <c r="D121" s="267"/>
      <c r="E121" s="267"/>
      <c r="F121" s="267"/>
      <c r="G121" s="267"/>
      <c r="H121" s="267"/>
      <c r="I121" s="267"/>
      <c r="J121" s="267"/>
      <c r="K121" s="267"/>
      <c r="L121" s="375"/>
    </row>
    <row r="122" spans="1:12">
      <c r="A122" s="267" t="s">
        <v>346</v>
      </c>
      <c r="B122" s="267"/>
      <c r="C122" s="267"/>
      <c r="D122" s="267"/>
      <c r="E122" s="267"/>
      <c r="F122" s="267"/>
      <c r="G122" s="267"/>
      <c r="H122" s="267"/>
      <c r="I122" s="267"/>
      <c r="J122" s="267"/>
      <c r="K122" s="267"/>
      <c r="L122" s="375"/>
    </row>
    <row r="123" spans="1:12">
      <c r="A123" s="267" t="s">
        <v>347</v>
      </c>
      <c r="B123" s="267"/>
      <c r="C123" s="267"/>
      <c r="D123" s="267"/>
      <c r="E123" s="267"/>
      <c r="F123" s="267"/>
      <c r="G123" s="267"/>
      <c r="H123" s="267"/>
      <c r="I123" s="267"/>
      <c r="J123" s="267"/>
      <c r="K123" s="267"/>
      <c r="L123" s="375"/>
    </row>
    <row r="124" spans="1:12">
      <c r="A124" s="267" t="s">
        <v>348</v>
      </c>
      <c r="B124" s="267"/>
      <c r="C124" s="267"/>
      <c r="D124" s="267"/>
      <c r="E124" s="267"/>
      <c r="F124" s="267"/>
      <c r="G124" s="267"/>
      <c r="H124" s="267"/>
      <c r="I124" s="267"/>
      <c r="J124" s="267"/>
      <c r="K124" s="267"/>
      <c r="L124" s="375"/>
    </row>
    <row r="125" spans="1:12" ht="6" customHeight="1">
      <c r="A125" s="267"/>
      <c r="B125" s="267"/>
      <c r="C125" s="267"/>
      <c r="D125" s="267"/>
      <c r="E125" s="267"/>
      <c r="F125" s="267"/>
      <c r="G125" s="267"/>
      <c r="H125" s="267"/>
      <c r="I125" s="267"/>
      <c r="J125" s="267"/>
      <c r="K125" s="267"/>
      <c r="L125" s="375"/>
    </row>
    <row r="126" spans="1:12">
      <c r="A126" s="266" t="s">
        <v>318</v>
      </c>
      <c r="B126" s="267"/>
      <c r="C126" s="267"/>
      <c r="D126" s="267"/>
      <c r="E126" s="267"/>
      <c r="F126" s="267"/>
      <c r="G126" s="267"/>
      <c r="H126" s="267"/>
      <c r="I126" s="267"/>
      <c r="J126" s="267"/>
      <c r="K126" s="267"/>
      <c r="L126" s="375"/>
    </row>
    <row r="127" spans="1:12">
      <c r="A127" s="267" t="s">
        <v>349</v>
      </c>
      <c r="B127" s="267"/>
      <c r="C127" s="267"/>
      <c r="D127" s="267"/>
      <c r="E127" s="267"/>
      <c r="F127" s="267"/>
      <c r="G127" s="267"/>
      <c r="H127" s="267"/>
      <c r="I127" s="267"/>
      <c r="J127" s="267"/>
      <c r="K127" s="267"/>
      <c r="L127" s="375"/>
    </row>
    <row r="128" spans="1:12">
      <c r="A128" s="267" t="s">
        <v>350</v>
      </c>
      <c r="B128" s="267"/>
      <c r="C128" s="267"/>
      <c r="D128" s="267"/>
      <c r="E128" s="267"/>
      <c r="F128" s="267"/>
      <c r="G128" s="267"/>
      <c r="H128" s="267"/>
      <c r="I128" s="267"/>
      <c r="J128" s="267"/>
      <c r="K128" s="267"/>
      <c r="L128" s="375"/>
    </row>
    <row r="129" spans="1:12" ht="6" customHeight="1">
      <c r="A129" s="267"/>
      <c r="B129" s="267"/>
      <c r="C129" s="267"/>
      <c r="D129" s="267"/>
      <c r="E129" s="267"/>
      <c r="F129" s="267"/>
      <c r="G129" s="267"/>
      <c r="H129" s="267"/>
      <c r="I129" s="267"/>
      <c r="J129" s="267"/>
      <c r="K129" s="267"/>
      <c r="L129" s="375"/>
    </row>
    <row r="130" spans="1:12">
      <c r="A130" s="266" t="s">
        <v>319</v>
      </c>
      <c r="B130" s="267"/>
      <c r="C130" s="267"/>
      <c r="D130" s="267"/>
      <c r="E130" s="267"/>
      <c r="F130" s="267"/>
      <c r="G130" s="267"/>
      <c r="H130" s="267"/>
      <c r="I130" s="267"/>
      <c r="J130" s="267"/>
      <c r="K130" s="267"/>
      <c r="L130" s="375"/>
    </row>
    <row r="131" spans="1:12">
      <c r="A131" s="267" t="s">
        <v>351</v>
      </c>
      <c r="B131" s="267"/>
      <c r="C131" s="267"/>
      <c r="D131" s="267"/>
      <c r="E131" s="267"/>
      <c r="F131" s="267"/>
      <c r="G131" s="267"/>
      <c r="H131" s="267"/>
      <c r="I131" s="267"/>
      <c r="J131" s="267"/>
      <c r="K131" s="267"/>
      <c r="L131" s="375"/>
    </row>
    <row r="132" spans="1:12" ht="6" customHeight="1">
      <c r="A132" s="267"/>
      <c r="B132" s="267"/>
      <c r="C132" s="267"/>
      <c r="D132" s="267"/>
      <c r="E132" s="267"/>
      <c r="F132" s="267"/>
      <c r="G132" s="267"/>
      <c r="H132" s="267"/>
      <c r="I132" s="267"/>
      <c r="J132" s="267"/>
      <c r="K132" s="267"/>
      <c r="L132" s="375"/>
    </row>
    <row r="133" spans="1:12">
      <c r="A133" s="266" t="s">
        <v>320</v>
      </c>
      <c r="B133" s="267"/>
      <c r="C133" s="267"/>
      <c r="D133" s="267"/>
      <c r="E133" s="267"/>
      <c r="F133" s="267"/>
      <c r="G133" s="267"/>
      <c r="H133" s="267"/>
      <c r="I133" s="267"/>
      <c r="J133" s="267"/>
      <c r="K133" s="267"/>
      <c r="L133" s="375"/>
    </row>
    <row r="134" spans="1:12">
      <c r="A134" s="267" t="s">
        <v>352</v>
      </c>
      <c r="B134" s="267"/>
      <c r="C134" s="267"/>
      <c r="D134" s="267"/>
      <c r="E134" s="267"/>
      <c r="F134" s="267"/>
      <c r="G134" s="267"/>
      <c r="H134" s="267"/>
      <c r="I134" s="267"/>
      <c r="J134" s="267"/>
      <c r="K134" s="267"/>
      <c r="L134" s="375"/>
    </row>
    <row r="135" spans="1:12">
      <c r="A135" s="267" t="s">
        <v>353</v>
      </c>
      <c r="B135" s="267"/>
      <c r="C135" s="267"/>
      <c r="D135" s="267"/>
      <c r="E135" s="267"/>
      <c r="F135" s="267"/>
      <c r="G135" s="267"/>
      <c r="H135" s="267"/>
      <c r="I135" s="267"/>
      <c r="J135" s="267"/>
      <c r="K135" s="267"/>
      <c r="L135" s="375"/>
    </row>
    <row r="136" spans="1:12">
      <c r="A136" s="267" t="s">
        <v>354</v>
      </c>
      <c r="B136" s="267"/>
      <c r="C136" s="267"/>
      <c r="D136" s="267"/>
      <c r="E136" s="267"/>
      <c r="F136" s="267"/>
      <c r="G136" s="267"/>
      <c r="H136" s="267"/>
      <c r="I136" s="267"/>
      <c r="J136" s="267"/>
      <c r="K136" s="267"/>
      <c r="L136" s="375"/>
    </row>
    <row r="137" spans="1:12">
      <c r="A137" s="267" t="s">
        <v>355</v>
      </c>
      <c r="B137" s="267"/>
      <c r="C137" s="267"/>
      <c r="D137" s="267"/>
      <c r="E137" s="267"/>
      <c r="F137" s="267"/>
      <c r="G137" s="267"/>
      <c r="H137" s="267"/>
      <c r="I137" s="267"/>
      <c r="J137" s="267"/>
      <c r="K137" s="267"/>
      <c r="L137" s="375"/>
    </row>
    <row r="138" spans="1:12" ht="6" customHeight="1">
      <c r="A138" s="267"/>
      <c r="B138" s="267"/>
      <c r="C138" s="267"/>
      <c r="D138" s="267"/>
      <c r="E138" s="267"/>
      <c r="F138" s="267"/>
      <c r="G138" s="267"/>
      <c r="H138" s="267"/>
      <c r="I138" s="267"/>
      <c r="J138" s="267"/>
      <c r="K138" s="267"/>
      <c r="L138" s="375"/>
    </row>
    <row r="139" spans="1:12">
      <c r="A139" s="266" t="s">
        <v>321</v>
      </c>
      <c r="B139" s="267"/>
      <c r="C139" s="267"/>
      <c r="D139" s="267"/>
      <c r="E139" s="267"/>
      <c r="F139" s="267"/>
      <c r="G139" s="267"/>
      <c r="H139" s="267"/>
      <c r="I139" s="267"/>
      <c r="J139" s="267"/>
      <c r="K139" s="267"/>
      <c r="L139" s="375"/>
    </row>
    <row r="140" spans="1:12">
      <c r="A140" s="267" t="s">
        <v>356</v>
      </c>
      <c r="B140" s="267"/>
      <c r="C140" s="267"/>
      <c r="D140" s="267"/>
      <c r="E140" s="267"/>
      <c r="F140" s="267"/>
      <c r="G140" s="267"/>
      <c r="H140" s="267"/>
      <c r="I140" s="267"/>
      <c r="J140" s="267"/>
      <c r="K140" s="267"/>
      <c r="L140" s="375"/>
    </row>
    <row r="141" spans="1:12">
      <c r="A141" s="267" t="s">
        <v>357</v>
      </c>
      <c r="B141" s="267"/>
      <c r="C141" s="267"/>
      <c r="D141" s="267"/>
      <c r="E141" s="267"/>
      <c r="F141" s="267"/>
      <c r="G141" s="267"/>
      <c r="H141" s="267"/>
      <c r="I141" s="267"/>
      <c r="J141" s="267"/>
      <c r="K141" s="267"/>
      <c r="L141" s="375"/>
    </row>
    <row r="142" spans="1:12">
      <c r="A142" s="267" t="s">
        <v>358</v>
      </c>
      <c r="B142" s="267"/>
      <c r="C142" s="267"/>
      <c r="D142" s="267"/>
      <c r="E142" s="267"/>
      <c r="F142" s="267"/>
      <c r="G142" s="267"/>
      <c r="H142" s="267"/>
      <c r="I142" s="267"/>
      <c r="J142" s="267"/>
      <c r="K142" s="267"/>
      <c r="L142" s="375"/>
    </row>
    <row r="143" spans="1:12" ht="6" customHeight="1">
      <c r="A143" s="267"/>
      <c r="B143" s="267"/>
      <c r="C143" s="267"/>
      <c r="D143" s="267"/>
      <c r="E143" s="267"/>
      <c r="F143" s="267"/>
      <c r="G143" s="267"/>
      <c r="H143" s="267"/>
      <c r="I143" s="267"/>
      <c r="J143" s="267"/>
      <c r="K143" s="267"/>
      <c r="L143" s="375"/>
    </row>
    <row r="144" spans="1:12">
      <c r="A144" s="266" t="s">
        <v>322</v>
      </c>
      <c r="B144" s="267"/>
      <c r="C144" s="267"/>
      <c r="D144" s="267"/>
      <c r="E144" s="267"/>
      <c r="F144" s="267"/>
      <c r="G144" s="267"/>
      <c r="H144" s="267"/>
      <c r="I144" s="267"/>
      <c r="J144" s="267"/>
      <c r="K144" s="267"/>
      <c r="L144" s="375"/>
    </row>
    <row r="145" spans="1:12">
      <c r="A145" s="267" t="s">
        <v>359</v>
      </c>
      <c r="B145" s="267"/>
      <c r="C145" s="267"/>
      <c r="D145" s="267"/>
      <c r="E145" s="267"/>
      <c r="F145" s="267"/>
      <c r="G145" s="267"/>
      <c r="H145" s="267"/>
      <c r="I145" s="267"/>
      <c r="J145" s="267"/>
      <c r="K145" s="267"/>
      <c r="L145" s="375"/>
    </row>
    <row r="146" spans="1:12">
      <c r="A146" s="267" t="s">
        <v>360</v>
      </c>
      <c r="B146" s="267"/>
      <c r="C146" s="267"/>
      <c r="D146" s="267"/>
      <c r="E146" s="267"/>
      <c r="F146" s="267"/>
      <c r="G146" s="267"/>
      <c r="H146" s="267"/>
      <c r="I146" s="267"/>
      <c r="J146" s="267"/>
      <c r="K146" s="267"/>
      <c r="L146" s="375"/>
    </row>
    <row r="147" spans="1:12" ht="6" customHeight="1">
      <c r="A147" s="267"/>
      <c r="B147" s="267"/>
      <c r="C147" s="267"/>
      <c r="D147" s="267"/>
      <c r="E147" s="267"/>
      <c r="F147" s="267"/>
      <c r="G147" s="267"/>
      <c r="H147" s="267"/>
      <c r="I147" s="267"/>
      <c r="J147" s="267"/>
      <c r="K147" s="267"/>
      <c r="L147" s="375"/>
    </row>
    <row r="148" spans="1:12">
      <c r="A148" s="266" t="s">
        <v>323</v>
      </c>
      <c r="B148" s="267"/>
      <c r="C148" s="267"/>
      <c r="D148" s="267"/>
      <c r="E148" s="267"/>
      <c r="F148" s="267"/>
      <c r="G148" s="267"/>
      <c r="H148" s="267"/>
      <c r="I148" s="267"/>
      <c r="J148" s="267"/>
      <c r="K148" s="267"/>
      <c r="L148" s="375"/>
    </row>
    <row r="149" spans="1:12">
      <c r="A149" s="267" t="s">
        <v>365</v>
      </c>
      <c r="L149" s="375"/>
    </row>
    <row r="150" spans="1:12" ht="6" customHeight="1">
      <c r="A150" s="267"/>
      <c r="B150" s="267"/>
      <c r="C150" s="267"/>
      <c r="D150" s="267"/>
      <c r="E150" s="267"/>
      <c r="F150" s="267"/>
      <c r="G150" s="267"/>
      <c r="H150" s="267"/>
      <c r="I150" s="267"/>
      <c r="J150" s="267"/>
      <c r="K150" s="267"/>
      <c r="L150" s="375"/>
    </row>
    <row r="151" spans="1:12">
      <c r="A151" s="266" t="s">
        <v>324</v>
      </c>
      <c r="B151" s="267"/>
      <c r="C151" s="267"/>
      <c r="D151" s="267"/>
      <c r="E151" s="267"/>
      <c r="F151" s="267"/>
      <c r="G151" s="267"/>
      <c r="H151" s="267"/>
      <c r="I151" s="267"/>
      <c r="J151" s="267"/>
      <c r="K151" s="267"/>
      <c r="L151" s="375"/>
    </row>
    <row r="152" spans="1:12">
      <c r="A152" s="267" t="s">
        <v>366</v>
      </c>
      <c r="L152" s="375"/>
    </row>
    <row r="153" spans="1:12">
      <c r="A153" s="267" t="s">
        <v>361</v>
      </c>
      <c r="L153" s="375"/>
    </row>
    <row r="154" spans="1:12">
      <c r="A154" s="267" t="s">
        <v>364</v>
      </c>
      <c r="L154" s="375"/>
    </row>
    <row r="155" spans="1:12" ht="6" customHeight="1">
      <c r="A155" s="267"/>
      <c r="B155" s="267"/>
      <c r="C155" s="267"/>
      <c r="D155" s="267"/>
      <c r="E155" s="267"/>
      <c r="F155" s="267"/>
      <c r="G155" s="267"/>
      <c r="H155" s="267"/>
      <c r="I155" s="267"/>
      <c r="J155" s="267"/>
      <c r="K155" s="267"/>
      <c r="L155" s="375"/>
    </row>
    <row r="156" spans="1:12">
      <c r="A156" s="266" t="s">
        <v>325</v>
      </c>
      <c r="B156" s="267"/>
      <c r="C156" s="267"/>
      <c r="D156" s="267"/>
      <c r="E156" s="267"/>
      <c r="F156" s="267"/>
      <c r="G156" s="267"/>
      <c r="H156" s="267"/>
      <c r="I156" s="267"/>
      <c r="J156" s="267"/>
      <c r="K156" s="267"/>
    </row>
    <row r="157" spans="1:12">
      <c r="A157" s="267" t="s">
        <v>362</v>
      </c>
    </row>
    <row r="158" spans="1:12">
      <c r="A158" s="267" t="s">
        <v>363</v>
      </c>
    </row>
  </sheetData>
  <sheetProtection algorithmName="SHA-512" hashValue="gAYrwqe78Ef7PFdJdyPX+cyUzfUFslIVYBmnPZDgmwwA2uYJ1EYxfsydRRRIYzf52B74iNaDTOgx03PK1jd6JQ==" saltValue="ayfu8O46TZwB/S9Sjd6jHw==" spinCount="100000" sheet="1" objects="1" scenarios="1" selectLockedCells="1"/>
  <mergeCells count="2">
    <mergeCell ref="A8:K8"/>
    <mergeCell ref="A88:K88"/>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80"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8">
    <pageSetUpPr fitToPage="1"/>
  </sheetPr>
  <dimension ref="A1:E45"/>
  <sheetViews>
    <sheetView zoomScaleNormal="100" zoomScaleSheetLayoutView="100" workbookViewId="0">
      <selection activeCell="B3" sqref="B3"/>
    </sheetView>
  </sheetViews>
  <sheetFormatPr defaultColWidth="9.109375" defaultRowHeight="14.4"/>
  <cols>
    <col min="1" max="1" width="5.6640625" style="103" customWidth="1"/>
    <col min="2" max="2" width="78.33203125" style="103" customWidth="1"/>
    <col min="3" max="3" width="52.5546875" style="103" customWidth="1"/>
    <col min="4" max="4" width="28.44140625" style="103" customWidth="1"/>
    <col min="5" max="5" width="18.6640625" style="103" customWidth="1"/>
    <col min="6" max="16384" width="9.109375" style="103"/>
  </cols>
  <sheetData>
    <row r="1" spans="1:5" ht="54.75" customHeight="1" thickBot="1">
      <c r="A1" s="477" t="s">
        <v>297</v>
      </c>
      <c r="B1" s="478"/>
      <c r="C1" s="478"/>
      <c r="D1" s="478"/>
      <c r="E1" s="480"/>
    </row>
    <row r="2" spans="1:5" ht="43.8" thickBot="1">
      <c r="A2" s="33" t="s">
        <v>209</v>
      </c>
      <c r="B2" s="34" t="s">
        <v>210</v>
      </c>
      <c r="C2" s="35" t="s">
        <v>211</v>
      </c>
      <c r="D2" s="107" t="s">
        <v>187</v>
      </c>
      <c r="E2" s="107" t="s">
        <v>208</v>
      </c>
    </row>
    <row r="3" spans="1:5" s="332" customFormat="1" ht="31.5" customHeight="1">
      <c r="A3" s="330">
        <v>1</v>
      </c>
      <c r="B3" s="188"/>
      <c r="C3" s="189"/>
      <c r="D3" s="251"/>
      <c r="E3" s="261"/>
    </row>
    <row r="4" spans="1:5" s="332" customFormat="1" ht="31.5" customHeight="1">
      <c r="A4" s="331">
        <v>2</v>
      </c>
      <c r="B4" s="190"/>
      <c r="C4" s="191"/>
      <c r="D4" s="252"/>
      <c r="E4" s="262"/>
    </row>
    <row r="5" spans="1:5" s="332" customFormat="1" ht="31.5" customHeight="1">
      <c r="A5" s="331">
        <v>3</v>
      </c>
      <c r="B5" s="190"/>
      <c r="C5" s="191"/>
      <c r="D5" s="252"/>
      <c r="E5" s="262"/>
    </row>
    <row r="6" spans="1:5" s="332" customFormat="1" ht="31.5" customHeight="1">
      <c r="A6" s="331">
        <v>4</v>
      </c>
      <c r="B6" s="190"/>
      <c r="C6" s="191"/>
      <c r="D6" s="252"/>
      <c r="E6" s="262"/>
    </row>
    <row r="7" spans="1:5" s="332" customFormat="1" ht="31.5" customHeight="1">
      <c r="A7" s="331">
        <v>5</v>
      </c>
      <c r="B7" s="190"/>
      <c r="C7" s="191"/>
      <c r="D7" s="252"/>
      <c r="E7" s="262"/>
    </row>
    <row r="8" spans="1:5" s="332" customFormat="1" ht="31.5" customHeight="1">
      <c r="A8" s="331">
        <v>6</v>
      </c>
      <c r="B8" s="190"/>
      <c r="C8" s="191"/>
      <c r="D8" s="252"/>
      <c r="E8" s="262"/>
    </row>
    <row r="9" spans="1:5" s="332" customFormat="1" ht="31.5" customHeight="1">
      <c r="A9" s="331">
        <v>7</v>
      </c>
      <c r="B9" s="190"/>
      <c r="C9" s="191"/>
      <c r="D9" s="252"/>
      <c r="E9" s="262"/>
    </row>
    <row r="10" spans="1:5" s="332" customFormat="1" ht="31.5" customHeight="1">
      <c r="A10" s="331">
        <v>8</v>
      </c>
      <c r="B10" s="190"/>
      <c r="C10" s="191"/>
      <c r="D10" s="252"/>
      <c r="E10" s="262"/>
    </row>
    <row r="11" spans="1:5" s="332" customFormat="1" ht="31.5" customHeight="1">
      <c r="A11" s="331">
        <v>9</v>
      </c>
      <c r="B11" s="190"/>
      <c r="C11" s="191"/>
      <c r="D11" s="252"/>
      <c r="E11" s="262"/>
    </row>
    <row r="12" spans="1:5" s="332" customFormat="1" ht="31.5" customHeight="1">
      <c r="A12" s="331">
        <v>10</v>
      </c>
      <c r="B12" s="190"/>
      <c r="C12" s="191"/>
      <c r="D12" s="252"/>
      <c r="E12" s="262"/>
    </row>
    <row r="13" spans="1:5" s="332" customFormat="1" ht="31.5" customHeight="1">
      <c r="A13" s="331">
        <v>11</v>
      </c>
      <c r="B13" s="190"/>
      <c r="C13" s="191"/>
      <c r="D13" s="252"/>
      <c r="E13" s="262"/>
    </row>
    <row r="14" spans="1:5" s="332" customFormat="1" ht="31.5" customHeight="1">
      <c r="A14" s="331">
        <v>12</v>
      </c>
      <c r="B14" s="190"/>
      <c r="C14" s="191"/>
      <c r="D14" s="252"/>
      <c r="E14" s="262"/>
    </row>
    <row r="15" spans="1:5" s="332" customFormat="1" ht="31.5" customHeight="1">
      <c r="A15" s="331">
        <v>13</v>
      </c>
      <c r="B15" s="190"/>
      <c r="C15" s="191"/>
      <c r="D15" s="252"/>
      <c r="E15" s="262"/>
    </row>
    <row r="16" spans="1:5" s="332" customFormat="1" ht="31.5" customHeight="1">
      <c r="A16" s="331">
        <v>14</v>
      </c>
      <c r="B16" s="190"/>
      <c r="C16" s="191"/>
      <c r="D16" s="252"/>
      <c r="E16" s="262"/>
    </row>
    <row r="17" spans="1:5" s="332" customFormat="1" ht="31.5" customHeight="1">
      <c r="A17" s="331">
        <v>15</v>
      </c>
      <c r="B17" s="190"/>
      <c r="C17" s="191"/>
      <c r="D17" s="252"/>
      <c r="E17" s="262"/>
    </row>
    <row r="18" spans="1:5" s="332" customFormat="1" ht="31.5" customHeight="1">
      <c r="A18" s="331">
        <v>16</v>
      </c>
      <c r="B18" s="190"/>
      <c r="C18" s="191"/>
      <c r="D18" s="252"/>
      <c r="E18" s="262"/>
    </row>
    <row r="19" spans="1:5" s="332" customFormat="1" ht="31.5" customHeight="1">
      <c r="A19" s="331">
        <v>17</v>
      </c>
      <c r="B19" s="190"/>
      <c r="C19" s="191"/>
      <c r="D19" s="252"/>
      <c r="E19" s="262"/>
    </row>
    <row r="20" spans="1:5" s="332" customFormat="1" ht="31.5" customHeight="1">
      <c r="A20" s="331">
        <v>18</v>
      </c>
      <c r="B20" s="190"/>
      <c r="C20" s="191"/>
      <c r="D20" s="252"/>
      <c r="E20" s="262"/>
    </row>
    <row r="21" spans="1:5" s="332" customFormat="1" ht="31.5" customHeight="1">
      <c r="A21" s="331">
        <v>19</v>
      </c>
      <c r="B21" s="190"/>
      <c r="C21" s="191"/>
      <c r="D21" s="252"/>
      <c r="E21" s="262"/>
    </row>
    <row r="22" spans="1:5" s="332" customFormat="1" ht="31.5" customHeight="1">
      <c r="A22" s="331">
        <v>20</v>
      </c>
      <c r="B22" s="190"/>
      <c r="C22" s="191"/>
      <c r="D22" s="252"/>
      <c r="E22" s="262"/>
    </row>
    <row r="23" spans="1:5" s="332" customFormat="1" ht="31.5" customHeight="1">
      <c r="A23" s="331">
        <v>21</v>
      </c>
      <c r="B23" s="190"/>
      <c r="C23" s="191"/>
      <c r="D23" s="252"/>
      <c r="E23" s="262"/>
    </row>
    <row r="24" spans="1:5" s="332" customFormat="1" ht="31.5" customHeight="1">
      <c r="A24" s="331">
        <v>22</v>
      </c>
      <c r="B24" s="190"/>
      <c r="C24" s="191"/>
      <c r="D24" s="252"/>
      <c r="E24" s="262"/>
    </row>
    <row r="25" spans="1:5" s="332" customFormat="1" ht="31.5" customHeight="1">
      <c r="A25" s="331">
        <v>23</v>
      </c>
      <c r="B25" s="190"/>
      <c r="C25" s="191"/>
      <c r="D25" s="252"/>
      <c r="E25" s="262"/>
    </row>
    <row r="26" spans="1:5" s="332" customFormat="1" ht="31.5" customHeight="1">
      <c r="A26" s="331">
        <v>24</v>
      </c>
      <c r="B26" s="190"/>
      <c r="C26" s="191"/>
      <c r="D26" s="252"/>
      <c r="E26" s="262"/>
    </row>
    <row r="27" spans="1:5" s="332" customFormat="1" ht="31.5" customHeight="1">
      <c r="A27" s="331">
        <v>25</v>
      </c>
      <c r="B27" s="190"/>
      <c r="C27" s="191"/>
      <c r="D27" s="252"/>
      <c r="E27" s="262"/>
    </row>
    <row r="28" spans="1:5" s="332" customFormat="1" ht="31.5" customHeight="1">
      <c r="A28" s="331">
        <v>26</v>
      </c>
      <c r="B28" s="190"/>
      <c r="C28" s="191"/>
      <c r="D28" s="252"/>
      <c r="E28" s="262"/>
    </row>
    <row r="29" spans="1:5" s="332" customFormat="1" ht="31.5" customHeight="1">
      <c r="A29" s="331">
        <v>27</v>
      </c>
      <c r="B29" s="190"/>
      <c r="C29" s="191"/>
      <c r="D29" s="252"/>
      <c r="E29" s="262"/>
    </row>
    <row r="30" spans="1:5" s="332" customFormat="1" ht="31.5" customHeight="1">
      <c r="A30" s="331">
        <v>28</v>
      </c>
      <c r="B30" s="190"/>
      <c r="C30" s="191"/>
      <c r="D30" s="252"/>
      <c r="E30" s="262"/>
    </row>
    <row r="31" spans="1:5" s="332" customFormat="1" ht="31.5" customHeight="1">
      <c r="A31" s="331">
        <v>29</v>
      </c>
      <c r="B31" s="190"/>
      <c r="C31" s="191"/>
      <c r="D31" s="252"/>
      <c r="E31" s="262"/>
    </row>
    <row r="32" spans="1:5" s="332" customFormat="1" ht="31.5" customHeight="1">
      <c r="A32" s="331">
        <v>30</v>
      </c>
      <c r="B32" s="190"/>
      <c r="C32" s="191"/>
      <c r="D32" s="252"/>
      <c r="E32" s="262"/>
    </row>
    <row r="33" spans="1:5" s="332" customFormat="1" ht="31.5" customHeight="1">
      <c r="A33" s="331">
        <v>31</v>
      </c>
      <c r="B33" s="190"/>
      <c r="C33" s="191"/>
      <c r="D33" s="252"/>
      <c r="E33" s="262"/>
    </row>
    <row r="34" spans="1:5" s="332" customFormat="1" ht="31.5" customHeight="1">
      <c r="A34" s="331">
        <v>32</v>
      </c>
      <c r="B34" s="190"/>
      <c r="C34" s="191"/>
      <c r="D34" s="252"/>
      <c r="E34" s="262"/>
    </row>
    <row r="35" spans="1:5" s="332" customFormat="1" ht="31.5" customHeight="1">
      <c r="A35" s="331">
        <v>33</v>
      </c>
      <c r="B35" s="190"/>
      <c r="C35" s="191"/>
      <c r="D35" s="252"/>
      <c r="E35" s="262"/>
    </row>
    <row r="36" spans="1:5" s="332" customFormat="1" ht="31.5" customHeight="1">
      <c r="A36" s="331">
        <v>34</v>
      </c>
      <c r="B36" s="190"/>
      <c r="C36" s="191"/>
      <c r="D36" s="252"/>
      <c r="E36" s="262"/>
    </row>
    <row r="37" spans="1:5" s="332" customFormat="1" ht="31.5" customHeight="1">
      <c r="A37" s="331">
        <v>35</v>
      </c>
      <c r="B37" s="190"/>
      <c r="C37" s="191"/>
      <c r="D37" s="252"/>
      <c r="E37" s="262"/>
    </row>
    <row r="38" spans="1:5" s="332" customFormat="1" ht="31.5" customHeight="1">
      <c r="A38" s="331">
        <v>36</v>
      </c>
      <c r="B38" s="190"/>
      <c r="C38" s="191"/>
      <c r="D38" s="252"/>
      <c r="E38" s="262"/>
    </row>
    <row r="39" spans="1:5" s="332" customFormat="1" ht="31.5" customHeight="1">
      <c r="A39" s="331">
        <v>37</v>
      </c>
      <c r="B39" s="190"/>
      <c r="C39" s="191"/>
      <c r="D39" s="252"/>
      <c r="E39" s="262"/>
    </row>
    <row r="40" spans="1:5" s="332" customFormat="1" ht="31.5" customHeight="1">
      <c r="A40" s="331">
        <v>38</v>
      </c>
      <c r="B40" s="190"/>
      <c r="C40" s="191"/>
      <c r="D40" s="252"/>
      <c r="E40" s="262"/>
    </row>
    <row r="41" spans="1:5" s="332" customFormat="1" ht="31.5" customHeight="1">
      <c r="A41" s="331">
        <v>39</v>
      </c>
      <c r="B41" s="190"/>
      <c r="C41" s="191"/>
      <c r="D41" s="252"/>
      <c r="E41" s="262"/>
    </row>
    <row r="42" spans="1:5" s="332" customFormat="1" ht="31.5" customHeight="1">
      <c r="A42" s="331">
        <v>40</v>
      </c>
      <c r="B42" s="190"/>
      <c r="C42" s="191"/>
      <c r="D42" s="252"/>
      <c r="E42" s="262"/>
    </row>
    <row r="43" spans="1:5" s="332" customFormat="1" ht="31.5" customHeight="1">
      <c r="A43" s="331">
        <v>41</v>
      </c>
      <c r="B43" s="190"/>
      <c r="C43" s="191"/>
      <c r="D43" s="252"/>
      <c r="E43" s="262"/>
    </row>
    <row r="44" spans="1:5" s="332" customFormat="1" ht="31.5" customHeight="1" thickBot="1">
      <c r="A44" s="333">
        <v>42</v>
      </c>
      <c r="B44" s="192"/>
      <c r="C44" s="193"/>
      <c r="D44" s="253"/>
      <c r="E44" s="263"/>
    </row>
    <row r="45" spans="1:5" ht="21.6" thickBot="1">
      <c r="A45" s="484" t="s">
        <v>171</v>
      </c>
      <c r="B45" s="485"/>
      <c r="C45" s="486"/>
      <c r="D45" s="250"/>
      <c r="E45" s="141">
        <f>SUM(E3:E44)</f>
        <v>0</v>
      </c>
    </row>
  </sheetData>
  <sheetProtection algorithmName="SHA-512" hashValue="nXcEje2EG2Tq8ibYAtW5/xJ7oIlgEq6O1XWH8jFzgTmsrKwv0Uk3AvdZ90oVgs1ZBIqdmZ675E3qpB5o813Keg==" saltValue="piFmAA8k5E3fdk287MQz8Q==" spinCount="100000" sheet="1" objects="1" scenarios="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DATA!$A$45:$A$51</xm:f>
          </x14:formula1>
          <xm:sqref>D3:D44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9">
    <pageSetUpPr fitToPage="1"/>
  </sheetPr>
  <dimension ref="A1:E63"/>
  <sheetViews>
    <sheetView zoomScale="85" zoomScaleNormal="85" zoomScaleSheetLayoutView="85" workbookViewId="0">
      <selection activeCell="B3" sqref="B3"/>
    </sheetView>
  </sheetViews>
  <sheetFormatPr defaultColWidth="9.109375" defaultRowHeight="14.4"/>
  <cols>
    <col min="1" max="1" width="4.6640625" style="103" customWidth="1"/>
    <col min="2" max="2" width="90.33203125" style="103" customWidth="1"/>
    <col min="3" max="3" width="60.109375" style="103" customWidth="1"/>
    <col min="4" max="4" width="31" style="103" customWidth="1"/>
    <col min="5" max="5" width="18.6640625" style="103" customWidth="1"/>
    <col min="6" max="16384" width="9.109375" style="103"/>
  </cols>
  <sheetData>
    <row r="1" spans="1:5" ht="53.25" customHeight="1" thickBot="1">
      <c r="A1" s="477" t="s">
        <v>25</v>
      </c>
      <c r="B1" s="478"/>
      <c r="C1" s="478"/>
      <c r="D1" s="478"/>
      <c r="E1" s="480"/>
    </row>
    <row r="2" spans="1:5" ht="43.8" thickBot="1">
      <c r="A2" s="33" t="s">
        <v>209</v>
      </c>
      <c r="B2" s="34" t="s">
        <v>210</v>
      </c>
      <c r="C2" s="35" t="s">
        <v>211</v>
      </c>
      <c r="D2" s="107" t="s">
        <v>187</v>
      </c>
      <c r="E2" s="107" t="s">
        <v>208</v>
      </c>
    </row>
    <row r="3" spans="1:5" ht="31.5" customHeight="1">
      <c r="A3" s="330">
        <v>1</v>
      </c>
      <c r="B3" s="185"/>
      <c r="C3" s="186"/>
      <c r="D3" s="251"/>
      <c r="E3" s="261"/>
    </row>
    <row r="4" spans="1:5" ht="31.5" customHeight="1">
      <c r="A4" s="331">
        <v>2</v>
      </c>
      <c r="B4" s="182"/>
      <c r="C4" s="187"/>
      <c r="D4" s="252"/>
      <c r="E4" s="262"/>
    </row>
    <row r="5" spans="1:5" ht="31.5" customHeight="1">
      <c r="A5" s="331">
        <v>3</v>
      </c>
      <c r="B5" s="182"/>
      <c r="C5" s="187"/>
      <c r="D5" s="252"/>
      <c r="E5" s="262"/>
    </row>
    <row r="6" spans="1:5" ht="31.5" customHeight="1">
      <c r="A6" s="331">
        <v>4</v>
      </c>
      <c r="B6" s="182"/>
      <c r="C6" s="187"/>
      <c r="D6" s="252"/>
      <c r="E6" s="262"/>
    </row>
    <row r="7" spans="1:5" ht="31.5" customHeight="1">
      <c r="A7" s="331">
        <v>5</v>
      </c>
      <c r="B7" s="182"/>
      <c r="C7" s="187"/>
      <c r="D7" s="252"/>
      <c r="E7" s="262"/>
    </row>
    <row r="8" spans="1:5" ht="31.5" customHeight="1">
      <c r="A8" s="331">
        <v>6</v>
      </c>
      <c r="B8" s="182"/>
      <c r="C8" s="187"/>
      <c r="D8" s="252"/>
      <c r="E8" s="262"/>
    </row>
    <row r="9" spans="1:5" ht="31.5" customHeight="1">
      <c r="A9" s="331">
        <v>7</v>
      </c>
      <c r="B9" s="182"/>
      <c r="C9" s="187"/>
      <c r="D9" s="252"/>
      <c r="E9" s="262"/>
    </row>
    <row r="10" spans="1:5" ht="31.5" customHeight="1">
      <c r="A10" s="331">
        <v>8</v>
      </c>
      <c r="B10" s="182"/>
      <c r="C10" s="187"/>
      <c r="D10" s="252"/>
      <c r="E10" s="262"/>
    </row>
    <row r="11" spans="1:5" ht="31.5" customHeight="1">
      <c r="A11" s="331">
        <v>9</v>
      </c>
      <c r="B11" s="182"/>
      <c r="C11" s="187"/>
      <c r="D11" s="252"/>
      <c r="E11" s="262"/>
    </row>
    <row r="12" spans="1:5" ht="31.5" customHeight="1">
      <c r="A12" s="331">
        <v>10</v>
      </c>
      <c r="B12" s="182"/>
      <c r="C12" s="187"/>
      <c r="D12" s="252"/>
      <c r="E12" s="262"/>
    </row>
    <row r="13" spans="1:5" ht="31.5" customHeight="1">
      <c r="A13" s="331">
        <v>11</v>
      </c>
      <c r="B13" s="182"/>
      <c r="C13" s="187"/>
      <c r="D13" s="252"/>
      <c r="E13" s="262"/>
    </row>
    <row r="14" spans="1:5" ht="31.5" customHeight="1">
      <c r="A14" s="331">
        <v>12</v>
      </c>
      <c r="B14" s="182"/>
      <c r="C14" s="187"/>
      <c r="D14" s="252"/>
      <c r="E14" s="262"/>
    </row>
    <row r="15" spans="1:5" ht="31.5" customHeight="1">
      <c r="A15" s="331">
        <v>13</v>
      </c>
      <c r="B15" s="182"/>
      <c r="C15" s="187"/>
      <c r="D15" s="252"/>
      <c r="E15" s="262"/>
    </row>
    <row r="16" spans="1:5" ht="31.5" customHeight="1">
      <c r="A16" s="331">
        <v>14</v>
      </c>
      <c r="B16" s="182"/>
      <c r="C16" s="187"/>
      <c r="D16" s="252"/>
      <c r="E16" s="262"/>
    </row>
    <row r="17" spans="1:5" ht="31.5" customHeight="1">
      <c r="A17" s="331">
        <v>15</v>
      </c>
      <c r="B17" s="182"/>
      <c r="C17" s="187"/>
      <c r="D17" s="252"/>
      <c r="E17" s="262"/>
    </row>
    <row r="18" spans="1:5" ht="31.5" customHeight="1">
      <c r="A18" s="331">
        <v>16</v>
      </c>
      <c r="B18" s="182"/>
      <c r="C18" s="187"/>
      <c r="D18" s="252"/>
      <c r="E18" s="262"/>
    </row>
    <row r="19" spans="1:5" ht="31.5" customHeight="1">
      <c r="A19" s="331">
        <v>17</v>
      </c>
      <c r="B19" s="182"/>
      <c r="C19" s="187"/>
      <c r="D19" s="252"/>
      <c r="E19" s="262"/>
    </row>
    <row r="20" spans="1:5" ht="31.5" customHeight="1">
      <c r="A20" s="331">
        <v>18</v>
      </c>
      <c r="B20" s="182"/>
      <c r="C20" s="187"/>
      <c r="D20" s="252"/>
      <c r="E20" s="262"/>
    </row>
    <row r="21" spans="1:5" ht="31.5" customHeight="1">
      <c r="A21" s="331">
        <v>19</v>
      </c>
      <c r="B21" s="182"/>
      <c r="C21" s="187"/>
      <c r="D21" s="252"/>
      <c r="E21" s="262"/>
    </row>
    <row r="22" spans="1:5" ht="31.5" customHeight="1" thickBot="1">
      <c r="A22" s="331">
        <v>20</v>
      </c>
      <c r="B22" s="182"/>
      <c r="C22" s="187"/>
      <c r="D22" s="252"/>
      <c r="E22" s="262"/>
    </row>
    <row r="23" spans="1:5" ht="26.4" thickBot="1">
      <c r="A23" s="96" t="s">
        <v>28</v>
      </c>
      <c r="B23" s="97"/>
      <c r="C23" s="98"/>
      <c r="D23" s="98"/>
      <c r="E23" s="142">
        <f>SUM(E3:E22)</f>
        <v>0</v>
      </c>
    </row>
    <row r="63" spans="2:2">
      <c r="B63" s="103">
        <v>12</v>
      </c>
    </row>
  </sheetData>
  <sheetProtection algorithmName="SHA-512" hashValue="tGtG/ycE1Zip1zwRrxoGYibJDrJrwALkWmalCK8iOFhTxlBCYonKSyvjAAmSq5lD/vmTn+rw4D2aQDmH6UvpAw==" saltValue="fia5ytg3YyuUMmhL7jss2w==" spinCount="100000" sheet="1" objects="1" scenarios="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DATA!$A$45:$A$51</xm:f>
          </x14:formula1>
          <xm:sqref>D3:D22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pageSetUpPr fitToPage="1"/>
  </sheetPr>
  <dimension ref="A1:E44"/>
  <sheetViews>
    <sheetView zoomScaleNormal="100" zoomScaleSheetLayoutView="85" workbookViewId="0">
      <selection activeCell="E4" sqref="E4"/>
    </sheetView>
  </sheetViews>
  <sheetFormatPr defaultColWidth="9.109375" defaultRowHeight="14.4"/>
  <cols>
    <col min="1" max="1" width="8.44140625" style="103" customWidth="1"/>
    <col min="2" max="2" width="68.44140625" style="103" customWidth="1"/>
    <col min="3" max="3" width="44.33203125" style="103" customWidth="1"/>
    <col min="4" max="4" width="28.6640625" style="103" customWidth="1"/>
    <col min="5" max="5" width="23.109375" style="103" customWidth="1"/>
    <col min="6" max="16384" width="9.109375" style="103"/>
  </cols>
  <sheetData>
    <row r="1" spans="1:5" ht="26.4" thickBot="1">
      <c r="A1" s="477" t="s">
        <v>304</v>
      </c>
      <c r="B1" s="478"/>
      <c r="C1" s="478"/>
      <c r="D1" s="487"/>
      <c r="E1" s="488"/>
    </row>
    <row r="2" spans="1:5" ht="51" customHeight="1" thickBot="1">
      <c r="A2" s="437" t="s">
        <v>170</v>
      </c>
      <c r="B2" s="438"/>
      <c r="C2" s="438"/>
      <c r="D2" s="492"/>
      <c r="E2" s="184">
        <f>ROUND(((Προϋπολογισμός!B31/0.85)-Προϋπολογισμός!B31),2)</f>
        <v>0</v>
      </c>
    </row>
    <row r="3" spans="1:5" s="324" customFormat="1" ht="43.8" thickBot="1">
      <c r="A3" s="208" t="s">
        <v>209</v>
      </c>
      <c r="B3" s="8" t="s">
        <v>206</v>
      </c>
      <c r="C3" s="8" t="s">
        <v>207</v>
      </c>
      <c r="D3" s="157" t="s">
        <v>187</v>
      </c>
      <c r="E3" s="107" t="s">
        <v>208</v>
      </c>
    </row>
    <row r="4" spans="1:5" s="325" customFormat="1" ht="31.5" customHeight="1">
      <c r="A4" s="326">
        <v>1</v>
      </c>
      <c r="B4" s="36"/>
      <c r="C4" s="220"/>
      <c r="D4" s="376" t="s">
        <v>189</v>
      </c>
      <c r="E4" s="261"/>
    </row>
    <row r="5" spans="1:5" s="325" customFormat="1" ht="31.5" customHeight="1">
      <c r="A5" s="327">
        <v>2</v>
      </c>
      <c r="B5" s="182"/>
      <c r="C5" s="221"/>
      <c r="D5" s="377" t="s">
        <v>189</v>
      </c>
      <c r="E5" s="264"/>
    </row>
    <row r="6" spans="1:5" s="325" customFormat="1" ht="31.5" customHeight="1">
      <c r="A6" s="328">
        <v>3</v>
      </c>
      <c r="B6" s="182"/>
      <c r="C6" s="221"/>
      <c r="D6" s="377" t="s">
        <v>189</v>
      </c>
      <c r="E6" s="264"/>
    </row>
    <row r="7" spans="1:5" s="325" customFormat="1" ht="31.5" customHeight="1">
      <c r="A7" s="327">
        <v>4</v>
      </c>
      <c r="B7" s="182"/>
      <c r="C7" s="221"/>
      <c r="D7" s="377" t="s">
        <v>189</v>
      </c>
      <c r="E7" s="264"/>
    </row>
    <row r="8" spans="1:5" s="325" customFormat="1" ht="31.5" customHeight="1">
      <c r="A8" s="328">
        <v>5</v>
      </c>
      <c r="B8" s="182"/>
      <c r="C8" s="221"/>
      <c r="D8" s="377" t="s">
        <v>189</v>
      </c>
      <c r="E8" s="264"/>
    </row>
    <row r="9" spans="1:5" s="325" customFormat="1" ht="31.5" customHeight="1">
      <c r="A9" s="327">
        <v>6</v>
      </c>
      <c r="B9" s="182"/>
      <c r="C9" s="221"/>
      <c r="D9" s="377" t="s">
        <v>189</v>
      </c>
      <c r="E9" s="264"/>
    </row>
    <row r="10" spans="1:5" s="325" customFormat="1" ht="31.5" customHeight="1">
      <c r="A10" s="328">
        <v>7</v>
      </c>
      <c r="B10" s="182"/>
      <c r="C10" s="221"/>
      <c r="D10" s="377" t="s">
        <v>189</v>
      </c>
      <c r="E10" s="264"/>
    </row>
    <row r="11" spans="1:5" s="325" customFormat="1" ht="31.5" customHeight="1">
      <c r="A11" s="327">
        <v>8</v>
      </c>
      <c r="B11" s="182"/>
      <c r="C11" s="221"/>
      <c r="D11" s="377" t="s">
        <v>189</v>
      </c>
      <c r="E11" s="264"/>
    </row>
    <row r="12" spans="1:5" s="325" customFormat="1" ht="31.5" customHeight="1">
      <c r="A12" s="328">
        <v>9</v>
      </c>
      <c r="B12" s="182"/>
      <c r="C12" s="221"/>
      <c r="D12" s="377" t="s">
        <v>189</v>
      </c>
      <c r="E12" s="264"/>
    </row>
    <row r="13" spans="1:5" s="325" customFormat="1" ht="31.5" customHeight="1">
      <c r="A13" s="327">
        <v>10</v>
      </c>
      <c r="B13" s="182"/>
      <c r="C13" s="221"/>
      <c r="D13" s="377" t="s">
        <v>189</v>
      </c>
      <c r="E13" s="264"/>
    </row>
    <row r="14" spans="1:5" s="325" customFormat="1" ht="31.5" customHeight="1">
      <c r="A14" s="328">
        <v>11</v>
      </c>
      <c r="B14" s="182"/>
      <c r="C14" s="221"/>
      <c r="D14" s="377" t="s">
        <v>189</v>
      </c>
      <c r="E14" s="264"/>
    </row>
    <row r="15" spans="1:5" s="325" customFormat="1" ht="31.5" customHeight="1">
      <c r="A15" s="327">
        <v>12</v>
      </c>
      <c r="B15" s="182"/>
      <c r="C15" s="221"/>
      <c r="D15" s="377" t="s">
        <v>189</v>
      </c>
      <c r="E15" s="264"/>
    </row>
    <row r="16" spans="1:5" s="325" customFormat="1" ht="31.5" customHeight="1">
      <c r="A16" s="328">
        <v>13</v>
      </c>
      <c r="B16" s="182"/>
      <c r="C16" s="221"/>
      <c r="D16" s="377" t="s">
        <v>189</v>
      </c>
      <c r="E16" s="264"/>
    </row>
    <row r="17" spans="1:5" s="325" customFormat="1" ht="31.5" customHeight="1">
      <c r="A17" s="327">
        <v>14</v>
      </c>
      <c r="B17" s="182"/>
      <c r="C17" s="221"/>
      <c r="D17" s="377" t="s">
        <v>189</v>
      </c>
      <c r="E17" s="264"/>
    </row>
    <row r="18" spans="1:5" s="325" customFormat="1" ht="31.5" customHeight="1">
      <c r="A18" s="328">
        <v>15</v>
      </c>
      <c r="B18" s="182"/>
      <c r="C18" s="221"/>
      <c r="D18" s="377" t="s">
        <v>189</v>
      </c>
      <c r="E18" s="264"/>
    </row>
    <row r="19" spans="1:5" s="325" customFormat="1" ht="31.5" customHeight="1">
      <c r="A19" s="327">
        <v>16</v>
      </c>
      <c r="B19" s="182"/>
      <c r="C19" s="221"/>
      <c r="D19" s="377" t="s">
        <v>189</v>
      </c>
      <c r="E19" s="264"/>
    </row>
    <row r="20" spans="1:5" s="325" customFormat="1" ht="31.5" customHeight="1">
      <c r="A20" s="328">
        <v>17</v>
      </c>
      <c r="B20" s="182"/>
      <c r="C20" s="221"/>
      <c r="D20" s="377" t="s">
        <v>189</v>
      </c>
      <c r="E20" s="264"/>
    </row>
    <row r="21" spans="1:5" s="325" customFormat="1" ht="31.5" customHeight="1">
      <c r="A21" s="327">
        <v>18</v>
      </c>
      <c r="B21" s="182"/>
      <c r="C21" s="221"/>
      <c r="D21" s="377" t="s">
        <v>189</v>
      </c>
      <c r="E21" s="264"/>
    </row>
    <row r="22" spans="1:5" s="325" customFormat="1" ht="31.5" customHeight="1">
      <c r="A22" s="328">
        <v>19</v>
      </c>
      <c r="B22" s="182"/>
      <c r="C22" s="221"/>
      <c r="D22" s="377" t="s">
        <v>189</v>
      </c>
      <c r="E22" s="264"/>
    </row>
    <row r="23" spans="1:5" s="325" customFormat="1" ht="31.5" customHeight="1">
      <c r="A23" s="327">
        <v>20</v>
      </c>
      <c r="B23" s="183"/>
      <c r="C23" s="221"/>
      <c r="D23" s="377" t="s">
        <v>189</v>
      </c>
      <c r="E23" s="264"/>
    </row>
    <row r="24" spans="1:5" s="325" customFormat="1" ht="31.5" customHeight="1">
      <c r="A24" s="328">
        <v>21</v>
      </c>
      <c r="B24" s="183"/>
      <c r="C24" s="221"/>
      <c r="D24" s="377" t="s">
        <v>189</v>
      </c>
      <c r="E24" s="264"/>
    </row>
    <row r="25" spans="1:5" s="325" customFormat="1" ht="31.5" customHeight="1">
      <c r="A25" s="327">
        <v>22</v>
      </c>
      <c r="B25" s="183"/>
      <c r="C25" s="221"/>
      <c r="D25" s="377" t="s">
        <v>189</v>
      </c>
      <c r="E25" s="264"/>
    </row>
    <row r="26" spans="1:5" s="325" customFormat="1" ht="31.5" customHeight="1">
      <c r="A26" s="328">
        <v>23</v>
      </c>
      <c r="B26" s="183"/>
      <c r="C26" s="221"/>
      <c r="D26" s="377" t="s">
        <v>189</v>
      </c>
      <c r="E26" s="264"/>
    </row>
    <row r="27" spans="1:5" s="325" customFormat="1" ht="31.5" customHeight="1">
      <c r="A27" s="327">
        <v>24</v>
      </c>
      <c r="B27" s="183"/>
      <c r="C27" s="221"/>
      <c r="D27" s="377" t="s">
        <v>189</v>
      </c>
      <c r="E27" s="264"/>
    </row>
    <row r="28" spans="1:5" s="325" customFormat="1" ht="31.5" customHeight="1">
      <c r="A28" s="328">
        <v>25</v>
      </c>
      <c r="B28" s="183"/>
      <c r="C28" s="221"/>
      <c r="D28" s="377" t="s">
        <v>189</v>
      </c>
      <c r="E28" s="264"/>
    </row>
    <row r="29" spans="1:5" s="325" customFormat="1" ht="31.5" customHeight="1">
      <c r="A29" s="327">
        <v>26</v>
      </c>
      <c r="B29" s="183"/>
      <c r="C29" s="221"/>
      <c r="D29" s="377" t="s">
        <v>189</v>
      </c>
      <c r="E29" s="264"/>
    </row>
    <row r="30" spans="1:5" s="325" customFormat="1" ht="31.5" customHeight="1">
      <c r="A30" s="328">
        <v>27</v>
      </c>
      <c r="B30" s="183"/>
      <c r="C30" s="221"/>
      <c r="D30" s="377" t="s">
        <v>189</v>
      </c>
      <c r="E30" s="264"/>
    </row>
    <row r="31" spans="1:5" s="325" customFormat="1" ht="31.5" customHeight="1">
      <c r="A31" s="327">
        <v>28</v>
      </c>
      <c r="B31" s="183"/>
      <c r="C31" s="221"/>
      <c r="D31" s="377" t="s">
        <v>189</v>
      </c>
      <c r="E31" s="264"/>
    </row>
    <row r="32" spans="1:5" s="325" customFormat="1" ht="31.5" customHeight="1">
      <c r="A32" s="328">
        <v>29</v>
      </c>
      <c r="B32" s="183"/>
      <c r="C32" s="221"/>
      <c r="D32" s="377" t="s">
        <v>189</v>
      </c>
      <c r="E32" s="264"/>
    </row>
    <row r="33" spans="1:5" s="325" customFormat="1" ht="31.5" customHeight="1">
      <c r="A33" s="327">
        <v>30</v>
      </c>
      <c r="B33" s="183"/>
      <c r="C33" s="221"/>
      <c r="D33" s="377" t="s">
        <v>189</v>
      </c>
      <c r="E33" s="264"/>
    </row>
    <row r="34" spans="1:5" s="325" customFormat="1" ht="31.5" customHeight="1">
      <c r="A34" s="328">
        <v>31</v>
      </c>
      <c r="B34" s="183"/>
      <c r="C34" s="221"/>
      <c r="D34" s="377" t="s">
        <v>189</v>
      </c>
      <c r="E34" s="264"/>
    </row>
    <row r="35" spans="1:5" s="325" customFormat="1" ht="31.5" customHeight="1">
      <c r="A35" s="327">
        <v>32</v>
      </c>
      <c r="B35" s="183"/>
      <c r="C35" s="221"/>
      <c r="D35" s="377" t="s">
        <v>189</v>
      </c>
      <c r="E35" s="264"/>
    </row>
    <row r="36" spans="1:5" s="325" customFormat="1" ht="31.5" customHeight="1">
      <c r="A36" s="328">
        <v>33</v>
      </c>
      <c r="B36" s="183"/>
      <c r="C36" s="221"/>
      <c r="D36" s="377" t="s">
        <v>189</v>
      </c>
      <c r="E36" s="264"/>
    </row>
    <row r="37" spans="1:5" s="325" customFormat="1" ht="31.5" customHeight="1">
      <c r="A37" s="327">
        <v>34</v>
      </c>
      <c r="B37" s="183"/>
      <c r="C37" s="221"/>
      <c r="D37" s="377" t="s">
        <v>189</v>
      </c>
      <c r="E37" s="264"/>
    </row>
    <row r="38" spans="1:5" s="325" customFormat="1" ht="31.5" customHeight="1">
      <c r="A38" s="328">
        <v>35</v>
      </c>
      <c r="B38" s="183"/>
      <c r="C38" s="221"/>
      <c r="D38" s="377" t="s">
        <v>189</v>
      </c>
      <c r="E38" s="264"/>
    </row>
    <row r="39" spans="1:5" s="325" customFormat="1" ht="31.5" customHeight="1">
      <c r="A39" s="327">
        <v>36</v>
      </c>
      <c r="B39" s="183"/>
      <c r="C39" s="221"/>
      <c r="D39" s="377" t="s">
        <v>189</v>
      </c>
      <c r="E39" s="264"/>
    </row>
    <row r="40" spans="1:5" s="325" customFormat="1" ht="31.5" customHeight="1">
      <c r="A40" s="328">
        <v>37</v>
      </c>
      <c r="B40" s="183"/>
      <c r="C40" s="221"/>
      <c r="D40" s="377" t="s">
        <v>189</v>
      </c>
      <c r="E40" s="264"/>
    </row>
    <row r="41" spans="1:5" s="325" customFormat="1" ht="31.5" customHeight="1">
      <c r="A41" s="327">
        <v>38</v>
      </c>
      <c r="B41" s="183"/>
      <c r="C41" s="221"/>
      <c r="D41" s="377" t="s">
        <v>189</v>
      </c>
      <c r="E41" s="264"/>
    </row>
    <row r="42" spans="1:5" s="325" customFormat="1" ht="31.5" customHeight="1">
      <c r="A42" s="328">
        <v>39</v>
      </c>
      <c r="B42" s="183"/>
      <c r="C42" s="221"/>
      <c r="D42" s="377" t="s">
        <v>189</v>
      </c>
      <c r="E42" s="264"/>
    </row>
    <row r="43" spans="1:5" s="325" customFormat="1" ht="31.5" customHeight="1" thickBot="1">
      <c r="A43" s="329">
        <v>40</v>
      </c>
      <c r="B43" s="183"/>
      <c r="C43" s="254"/>
      <c r="D43" s="378" t="s">
        <v>189</v>
      </c>
      <c r="E43" s="265"/>
    </row>
    <row r="44" spans="1:5" s="325" customFormat="1" ht="43.5" customHeight="1" thickBot="1">
      <c r="A44" s="489" t="s">
        <v>305</v>
      </c>
      <c r="B44" s="490"/>
      <c r="C44" s="491"/>
      <c r="D44" s="255"/>
      <c r="E44" s="249">
        <f>IF(SUM(E4:E43)&gt;E2,0,SUM(E4:E43))</f>
        <v>0</v>
      </c>
    </row>
  </sheetData>
  <sheetProtection algorithmName="SHA-512" hashValue="iCjkYpqmTf2eO0Fs7L0maeeK0sDeGXOngJOAANSOyPY4bxDf/z61w1+nni3eL8NcNsHeQqV/MubAheYuwmmZbQ==" saltValue="emI0q8nMgZ6m+7zxc473KA==" spinCount="100000" sheet="1" objects="1" scenarios="1" selectLockedCells="1"/>
  <mergeCells count="3">
    <mergeCell ref="A1:E1"/>
    <mergeCell ref="A44:C44"/>
    <mergeCell ref="A2:D2"/>
  </mergeCells>
  <pageMargins left="0.51181102362204722" right="0.47244094488188981" top="0.55118110236220474" bottom="0.55118110236220474" header="0.31496062992125984" footer="0.31496062992125984"/>
  <pageSetup paperSize="9" scale="53" orientation="portrait" r:id="rId1"/>
  <headerFooter>
    <oddFooter>&amp;RΑνάπτυξη ικανοτήτων MKO / Capacity Building Component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DATA!$A$34:$A$40</xm:f>
          </x14:formula1>
          <xm:sqref>C4:C43</xm:sqref>
        </x14:dataValidation>
        <x14:dataValidation type="list" allowBlank="1" showInputMessage="1" showErrorMessage="1" xr:uid="{00000000-0002-0000-0B00-000001000000}">
          <x14:formula1>
            <xm:f>DATA!$A$45:$A$51</xm:f>
          </x14:formula1>
          <xm:sqref>D4:D43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BA127"/>
  <sheetViews>
    <sheetView topLeftCell="A101" zoomScale="130" zoomScaleNormal="130" zoomScaleSheetLayoutView="100" workbookViewId="0">
      <selection activeCell="B63" sqref="B63"/>
    </sheetView>
  </sheetViews>
  <sheetFormatPr defaultColWidth="9" defaultRowHeight="14.4"/>
  <cols>
    <col min="1" max="1" width="6.88671875" style="301" customWidth="1"/>
    <col min="2" max="2" width="79.6640625" style="301" customWidth="1"/>
    <col min="3" max="3" width="12.109375" style="301" bestFit="1" customWidth="1"/>
    <col min="4" max="4" width="11.109375" style="301" customWidth="1"/>
    <col min="5" max="5" width="14" style="301" customWidth="1"/>
    <col min="6" max="6" width="1.109375" style="301" customWidth="1"/>
    <col min="7" max="7" width="20.44140625" style="302" customWidth="1"/>
    <col min="8" max="11" width="9" style="301"/>
    <col min="12" max="12" width="10.88671875" style="103" customWidth="1"/>
    <col min="13" max="49" width="10.88671875" style="301" customWidth="1"/>
    <col min="50" max="52" width="28" style="301" customWidth="1"/>
    <col min="53" max="53" width="28" style="295" customWidth="1"/>
    <col min="54" max="16384" width="9" style="301"/>
  </cols>
  <sheetData>
    <row r="1" spans="1:53" ht="60.6" thickBot="1">
      <c r="A1" s="493" t="s">
        <v>204</v>
      </c>
      <c r="B1" s="286" t="s">
        <v>201</v>
      </c>
      <c r="C1" s="285" t="s">
        <v>124</v>
      </c>
      <c r="D1" s="285" t="s">
        <v>138</v>
      </c>
      <c r="E1" s="285" t="s">
        <v>218</v>
      </c>
      <c r="G1" s="285" t="s">
        <v>138</v>
      </c>
      <c r="BA1" s="291" t="s">
        <v>187</v>
      </c>
    </row>
    <row r="2" spans="1:53" ht="15" thickBot="1">
      <c r="A2" s="494"/>
      <c r="B2" s="284" t="s">
        <v>176</v>
      </c>
      <c r="C2" s="292">
        <f>DSUM(Προσωπικό!$A$2:$O$44,Προσωπικό!$O$2,BA1:BA2)</f>
        <v>0</v>
      </c>
      <c r="D2" s="293" t="str">
        <f>IF(C15=0,"",C2/C15)</f>
        <v/>
      </c>
      <c r="E2" s="292">
        <f>ROUND(C2*Προϋπολογισμός!$B$7,2)</f>
        <v>0</v>
      </c>
      <c r="G2" s="294" t="str">
        <f>+BA2</f>
        <v>Φορέας / Project Promoter</v>
      </c>
      <c r="BA2" s="295" t="s">
        <v>189</v>
      </c>
    </row>
    <row r="3" spans="1:53" ht="14.25" customHeight="1">
      <c r="A3" s="494"/>
      <c r="B3" s="284" t="s">
        <v>205</v>
      </c>
      <c r="C3" s="292">
        <f>DSUM(Εθελοντές!$A$3:$G$53,Εθελοντές!$G$3,BA1:BA2)</f>
        <v>0</v>
      </c>
      <c r="D3" s="293" t="str">
        <f>IF(C15=0,"",C3/C15)</f>
        <v/>
      </c>
      <c r="E3" s="292">
        <f>ROUND(C3*Προϋπολογισμός!$B$7,2)</f>
        <v>0</v>
      </c>
      <c r="G3" s="499" t="str">
        <f>IF($E$127=0,"",+E15/$E$127)</f>
        <v/>
      </c>
    </row>
    <row r="4" spans="1:53" ht="15" thickBot="1">
      <c r="A4" s="494"/>
      <c r="B4" s="279" t="s">
        <v>177</v>
      </c>
      <c r="C4" s="296">
        <f>DSUM(Ταξίδια!$A$2:$O$28,Ταξίδια!$O$2,BA1:BA2)</f>
        <v>0</v>
      </c>
      <c r="D4" s="297" t="str">
        <f>IF(C15=0,"",C4/C15)</f>
        <v/>
      </c>
      <c r="E4" s="292">
        <f>ROUND(C4*Προϋπολογισμός!$B$7,2)</f>
        <v>0</v>
      </c>
      <c r="G4" s="500"/>
    </row>
    <row r="5" spans="1:53">
      <c r="A5" s="494"/>
      <c r="B5" s="279" t="s">
        <v>178</v>
      </c>
      <c r="C5" s="296">
        <f>DSUM(Αποσβέσεις!$A$2:$K$23,Αποσβέσεις!$K$2,BA1:BA2)</f>
        <v>0</v>
      </c>
      <c r="D5" s="297" t="str">
        <f>IF(C15=0,"",C5/C15)</f>
        <v/>
      </c>
      <c r="E5" s="292">
        <f>ROUND(C5*Προϋπολογισμός!$B$7,2)</f>
        <v>0</v>
      </c>
      <c r="BA5" s="291"/>
    </row>
    <row r="6" spans="1:53">
      <c r="A6" s="494"/>
      <c r="B6" s="279" t="s">
        <v>179</v>
      </c>
      <c r="C6" s="296">
        <f>DSUM(Εξοπλισμός!$A$2:$G$23,Εξοπλισμός!$G$2,BA1:BA2)</f>
        <v>0</v>
      </c>
      <c r="D6" s="297" t="str">
        <f>IF(C15=0,"",C6/C15)</f>
        <v/>
      </c>
      <c r="E6" s="292">
        <f>ROUND(C6*Προϋπολογισμός!$B$7,2)</f>
        <v>0</v>
      </c>
      <c r="BA6" s="291"/>
    </row>
    <row r="7" spans="1:53">
      <c r="A7" s="494"/>
      <c r="B7" s="279" t="s">
        <v>132</v>
      </c>
      <c r="C7" s="296">
        <f>DSUM(Αναλώσιμα!$A$2:$G$17,Αναλώσιμα!$G$2,BA1:BA2)</f>
        <v>0</v>
      </c>
      <c r="D7" s="297" t="str">
        <f>IF(C15=0,"",C7/C15)</f>
        <v/>
      </c>
      <c r="E7" s="292">
        <f>ROUND(C7*Προϋπολογισμός!$B$7,2)</f>
        <v>0</v>
      </c>
    </row>
    <row r="8" spans="1:53">
      <c r="A8" s="494"/>
      <c r="B8" s="279" t="s">
        <v>180</v>
      </c>
      <c r="C8" s="296">
        <f>DSUM(Υπεργολαβίες!$A$2:$E$22,Υπεργολαβίες!$E$2,BA1:BA2)</f>
        <v>0</v>
      </c>
      <c r="D8" s="297" t="str">
        <f>IF(C15=0,"",C8/C15)</f>
        <v/>
      </c>
      <c r="E8" s="292">
        <f>ROUND(C8*Προϋπολογισμός!$B$7,2)</f>
        <v>0</v>
      </c>
    </row>
    <row r="9" spans="1:53" ht="15" thickBot="1">
      <c r="A9" s="494"/>
      <c r="B9" s="280" t="s">
        <v>181</v>
      </c>
      <c r="C9" s="298">
        <f>DSUM('Λοιπές άμεσες'!$A$2:$E$44,'Λοιπές άμεσες'!$E$2,BA1:BA2)</f>
        <v>0</v>
      </c>
      <c r="D9" s="299" t="str">
        <f>IF(C15=0,"",C9/C15)</f>
        <v/>
      </c>
      <c r="E9" s="300">
        <f>ROUND(C9*Προϋπολογισμός!$B$7,2)</f>
        <v>0</v>
      </c>
    </row>
    <row r="10" spans="1:53">
      <c r="A10" s="494"/>
      <c r="B10" s="281" t="s">
        <v>26</v>
      </c>
      <c r="C10" s="269">
        <f>SUM(C2:C9)</f>
        <v>0</v>
      </c>
      <c r="D10" s="270"/>
      <c r="E10" s="287">
        <f>SUM(E2:E9)</f>
        <v>0</v>
      </c>
    </row>
    <row r="11" spans="1:53">
      <c r="A11" s="494"/>
      <c r="B11" s="279" t="s">
        <v>202</v>
      </c>
      <c r="C11" s="271">
        <f>DSUM(Ανακατασκευή!$A$2:$E$22,Ανακατασκευή!$E$2,BA1:BA2)</f>
        <v>0</v>
      </c>
      <c r="D11" s="272" t="str">
        <f>IF(C15=0,"",C11/C15)</f>
        <v/>
      </c>
      <c r="E11" s="292">
        <f>ROUND(C11*Προϋπολογισμός!$B$7,2)</f>
        <v>0</v>
      </c>
    </row>
    <row r="12" spans="1:53" ht="15" thickBot="1">
      <c r="A12" s="494"/>
      <c r="B12" s="280" t="s">
        <v>203</v>
      </c>
      <c r="C12" s="273">
        <f>+C2*Προϋπολογισμός!$B$10</f>
        <v>0</v>
      </c>
      <c r="D12" s="274" t="str">
        <f>IF(C15=0,"",C12/C15)</f>
        <v/>
      </c>
      <c r="E12" s="300">
        <f>ROUND(C12*Προϋπολογισμός!$B$7,2)</f>
        <v>0</v>
      </c>
    </row>
    <row r="13" spans="1:53">
      <c r="A13" s="494"/>
      <c r="B13" s="281" t="s">
        <v>169</v>
      </c>
      <c r="C13" s="269">
        <f>SUM(C10:C12)</f>
        <v>0</v>
      </c>
      <c r="D13" s="270"/>
      <c r="E13" s="287">
        <f>SUM(E10:E12)</f>
        <v>0</v>
      </c>
    </row>
    <row r="14" spans="1:53" ht="15" thickBot="1">
      <c r="A14" s="494"/>
      <c r="B14" s="282" t="s">
        <v>168</v>
      </c>
      <c r="C14" s="275">
        <f>DSUM('Capacity Building'!$A$3:$E$43,'Capacity Building'!$E$3,BA1:BA2)</f>
        <v>0</v>
      </c>
      <c r="D14" s="276" t="str">
        <f>IF(C15=0,"",C14/C15)</f>
        <v/>
      </c>
      <c r="E14" s="275">
        <f>ROUND(C14*Προϋπολογισμός!$B$7,2)</f>
        <v>0</v>
      </c>
    </row>
    <row r="15" spans="1:53" ht="14.25" customHeight="1" thickBot="1">
      <c r="A15" s="495"/>
      <c r="B15" s="283" t="s">
        <v>27</v>
      </c>
      <c r="C15" s="277">
        <f>+C13+C14</f>
        <v>0</v>
      </c>
      <c r="D15" s="278">
        <f>SUM(D2:D14)</f>
        <v>0</v>
      </c>
      <c r="E15" s="277">
        <f>+E13+E14</f>
        <v>0</v>
      </c>
    </row>
    <row r="16" spans="1:53" ht="15" thickBot="1"/>
    <row r="17" spans="1:53" ht="60.6" thickBot="1">
      <c r="A17" s="493" t="s">
        <v>217</v>
      </c>
      <c r="B17" s="286" t="s">
        <v>201</v>
      </c>
      <c r="C17" s="285" t="s">
        <v>124</v>
      </c>
      <c r="D17" s="285" t="s">
        <v>138</v>
      </c>
      <c r="E17" s="285" t="s">
        <v>218</v>
      </c>
      <c r="G17" s="285" t="s">
        <v>138</v>
      </c>
      <c r="BA17" s="291" t="s">
        <v>187</v>
      </c>
    </row>
    <row r="18" spans="1:53" ht="15" thickBot="1">
      <c r="A18" s="494"/>
      <c r="B18" s="284" t="s">
        <v>176</v>
      </c>
      <c r="C18" s="292">
        <f>DSUM(Προσωπικό!$A$2:$O$44,Προσωπικό!$O$2,BA17:BA18)</f>
        <v>0</v>
      </c>
      <c r="D18" s="293" t="str">
        <f>IF(C31=0,"",C18/C31)</f>
        <v/>
      </c>
      <c r="E18" s="292">
        <f>ROUND(C18*Προϋπολογισμός!$B$7,2)</f>
        <v>0</v>
      </c>
      <c r="G18" s="294" t="str">
        <f>+BA18</f>
        <v>Εταίρος 1 / Partner 1</v>
      </c>
      <c r="BA18" s="295" t="s">
        <v>190</v>
      </c>
    </row>
    <row r="19" spans="1:53" ht="14.25" customHeight="1">
      <c r="A19" s="494"/>
      <c r="B19" s="284" t="s">
        <v>205</v>
      </c>
      <c r="C19" s="292">
        <f>DSUM(Εθελοντές!$A$3:$G$53,Εθελοντές!$G$3,BA17:BA18)</f>
        <v>0</v>
      </c>
      <c r="D19" s="293" t="str">
        <f>IF(C31=0,"",C19/C31)</f>
        <v/>
      </c>
      <c r="E19" s="292">
        <f>ROUND(C19*Προϋπολογισμός!$B$7,2)</f>
        <v>0</v>
      </c>
      <c r="G19" s="499" t="str">
        <f>IF($E$127=0,"",+E31/$E$127)</f>
        <v/>
      </c>
    </row>
    <row r="20" spans="1:53" ht="11.7" customHeight="1" thickBot="1">
      <c r="A20" s="494"/>
      <c r="B20" s="279" t="s">
        <v>177</v>
      </c>
      <c r="C20" s="296">
        <f>DSUM(Ταξίδια!$A$2:$O$28,Ταξίδια!$O$2,BA17:BA18)</f>
        <v>0</v>
      </c>
      <c r="D20" s="297" t="str">
        <f>IF(C31=0,"",C20/C31)</f>
        <v/>
      </c>
      <c r="E20" s="292">
        <f>ROUND(C20*Προϋπολογισμός!$B$7,2)</f>
        <v>0</v>
      </c>
      <c r="G20" s="500"/>
    </row>
    <row r="21" spans="1:53">
      <c r="A21" s="494"/>
      <c r="B21" s="279" t="s">
        <v>178</v>
      </c>
      <c r="C21" s="296">
        <f>DSUM(Αποσβέσεις!$A$2:$K$23,Αποσβέσεις!$K$2,BA17:BA18)</f>
        <v>0</v>
      </c>
      <c r="D21" s="297" t="str">
        <f>IF(C31=0,"",C21/C31)</f>
        <v/>
      </c>
      <c r="E21" s="292">
        <f>ROUND(C21*Προϋπολογισμός!$B$7,2)</f>
        <v>0</v>
      </c>
      <c r="BA21" s="291"/>
    </row>
    <row r="22" spans="1:53">
      <c r="A22" s="494"/>
      <c r="B22" s="279" t="s">
        <v>179</v>
      </c>
      <c r="C22" s="296">
        <f>DSUM(Εξοπλισμός!$A$2:$G$23,Εξοπλισμός!$G$2,BA17:BA18)</f>
        <v>0</v>
      </c>
      <c r="D22" s="297" t="str">
        <f>IF(C31=0,"",C22/C31)</f>
        <v/>
      </c>
      <c r="E22" s="292">
        <f>ROUND(C22*Προϋπολογισμός!$B$7,2)</f>
        <v>0</v>
      </c>
      <c r="BA22" s="291"/>
    </row>
    <row r="23" spans="1:53">
      <c r="A23" s="494"/>
      <c r="B23" s="279" t="s">
        <v>132</v>
      </c>
      <c r="C23" s="296">
        <f>DSUM(Αναλώσιμα!$A$2:$G$17,Αναλώσιμα!$G$2,BA17:BA18)</f>
        <v>0</v>
      </c>
      <c r="D23" s="297" t="str">
        <f>IF(C31=0,"",C23/C31)</f>
        <v/>
      </c>
      <c r="E23" s="292">
        <f>ROUND(C23*Προϋπολογισμός!$B$7,2)</f>
        <v>0</v>
      </c>
    </row>
    <row r="24" spans="1:53">
      <c r="A24" s="494"/>
      <c r="B24" s="279" t="s">
        <v>180</v>
      </c>
      <c r="C24" s="296">
        <f>DSUM(Υπεργολαβίες!$A$2:$E$22,Υπεργολαβίες!$E$2,BA17:BA18)</f>
        <v>0</v>
      </c>
      <c r="D24" s="297" t="str">
        <f>IF(C31=0,"",C24/C31)</f>
        <v/>
      </c>
      <c r="E24" s="292">
        <f>ROUND(C24*Προϋπολογισμός!$B$7,2)</f>
        <v>0</v>
      </c>
    </row>
    <row r="25" spans="1:53" ht="15" thickBot="1">
      <c r="A25" s="494"/>
      <c r="B25" s="280" t="s">
        <v>181</v>
      </c>
      <c r="C25" s="298">
        <f>DSUM('Λοιπές άμεσες'!$A$2:$E$44,'Λοιπές άμεσες'!$E$2,BA17:BA18)</f>
        <v>0</v>
      </c>
      <c r="D25" s="299" t="str">
        <f>IF(C31=0,"",C25/C31)</f>
        <v/>
      </c>
      <c r="E25" s="300">
        <f>ROUND(C25*Προϋπολογισμός!$B$7,2)</f>
        <v>0</v>
      </c>
    </row>
    <row r="26" spans="1:53">
      <c r="A26" s="494"/>
      <c r="B26" s="281" t="s">
        <v>26</v>
      </c>
      <c r="C26" s="269">
        <f>SUM(C18:C25)</f>
        <v>0</v>
      </c>
      <c r="D26" s="270"/>
      <c r="E26" s="287">
        <f>SUM(E18:E25)</f>
        <v>0</v>
      </c>
    </row>
    <row r="27" spans="1:53">
      <c r="A27" s="494"/>
      <c r="B27" s="279" t="s">
        <v>202</v>
      </c>
      <c r="C27" s="271">
        <f>DSUM(Ανακατασκευή!$A$2:$E$22,Ανακατασκευή!$E$2,BA17:BA18)</f>
        <v>0</v>
      </c>
      <c r="D27" s="272" t="str">
        <f>IF(C31=0,"",C27/C31)</f>
        <v/>
      </c>
      <c r="E27" s="292">
        <f>ROUND(C27*Προϋπολογισμός!$B$7,2)</f>
        <v>0</v>
      </c>
    </row>
    <row r="28" spans="1:53" ht="15" thickBot="1">
      <c r="A28" s="494"/>
      <c r="B28" s="280" t="s">
        <v>203</v>
      </c>
      <c r="C28" s="273">
        <f>+C18*Προϋπολογισμός!$B$10</f>
        <v>0</v>
      </c>
      <c r="D28" s="274" t="str">
        <f>IF(C31=0,"",C28/C31)</f>
        <v/>
      </c>
      <c r="E28" s="300">
        <f>ROUND(C28*Προϋπολογισμός!$B$7,2)</f>
        <v>0</v>
      </c>
    </row>
    <row r="29" spans="1:53">
      <c r="A29" s="494"/>
      <c r="B29" s="281" t="s">
        <v>169</v>
      </c>
      <c r="C29" s="269">
        <f>SUM(C26:C28)</f>
        <v>0</v>
      </c>
      <c r="D29" s="270"/>
      <c r="E29" s="287">
        <f>SUM(E26:E28)</f>
        <v>0</v>
      </c>
    </row>
    <row r="30" spans="1:53" ht="15" thickBot="1">
      <c r="A30" s="494"/>
      <c r="B30" s="282" t="s">
        <v>168</v>
      </c>
      <c r="C30" s="275">
        <f>DSUM('Capacity Building'!$A$3:$E$43,'Capacity Building'!$E$3,BA17:BA18)</f>
        <v>0</v>
      </c>
      <c r="D30" s="276" t="str">
        <f>IF(C31=0,"",C30/C31)</f>
        <v/>
      </c>
      <c r="E30" s="275">
        <f>ROUND(C30*Προϋπολογισμός!$B$7,2)</f>
        <v>0</v>
      </c>
    </row>
    <row r="31" spans="1:53" ht="14.25" customHeight="1" thickBot="1">
      <c r="A31" s="495"/>
      <c r="B31" s="283" t="s">
        <v>27</v>
      </c>
      <c r="C31" s="277">
        <f>+C29+C30</f>
        <v>0</v>
      </c>
      <c r="D31" s="278">
        <f>SUM(D18:D30)</f>
        <v>0</v>
      </c>
      <c r="E31" s="277">
        <f>+E29+E30</f>
        <v>0</v>
      </c>
    </row>
    <row r="32" spans="1:53" ht="15" thickBot="1"/>
    <row r="33" spans="1:53" ht="60.6" thickBot="1">
      <c r="A33" s="493" t="s">
        <v>219</v>
      </c>
      <c r="B33" s="286" t="s">
        <v>201</v>
      </c>
      <c r="C33" s="285" t="s">
        <v>124</v>
      </c>
      <c r="D33" s="285" t="s">
        <v>138</v>
      </c>
      <c r="E33" s="285" t="s">
        <v>218</v>
      </c>
      <c r="G33" s="285" t="s">
        <v>138</v>
      </c>
      <c r="BA33" s="291" t="s">
        <v>187</v>
      </c>
    </row>
    <row r="34" spans="1:53" ht="15" thickBot="1">
      <c r="A34" s="494"/>
      <c r="B34" s="284" t="s">
        <v>176</v>
      </c>
      <c r="C34" s="292">
        <f>DSUM(Προσωπικό!$A$2:$O$44,Προσωπικό!$O$2,BA33:BA34)</f>
        <v>0</v>
      </c>
      <c r="D34" s="293" t="str">
        <f>IF(C47=0,"",C34/C47)</f>
        <v/>
      </c>
      <c r="E34" s="292">
        <f>ROUND(C34*Προϋπολογισμός!$B$7,2)</f>
        <v>0</v>
      </c>
      <c r="G34" s="294" t="str">
        <f>+BA34</f>
        <v>Εταίρος 2 / Partner 2</v>
      </c>
      <c r="BA34" s="295" t="s">
        <v>191</v>
      </c>
    </row>
    <row r="35" spans="1:53" ht="14.25" customHeight="1">
      <c r="A35" s="494"/>
      <c r="B35" s="284" t="s">
        <v>205</v>
      </c>
      <c r="C35" s="292">
        <f>DSUM(Εθελοντές!$A$3:$G$53,Εθελοντές!$G$3,BA33:BA34)</f>
        <v>0</v>
      </c>
      <c r="D35" s="293" t="str">
        <f>IF(C47=0,"",C35/C47)</f>
        <v/>
      </c>
      <c r="E35" s="292">
        <f>ROUND(C35*Προϋπολογισμός!$B$7,2)</f>
        <v>0</v>
      </c>
      <c r="G35" s="499" t="str">
        <f>IF($E$127=0,"",+E47/$E$127)</f>
        <v/>
      </c>
    </row>
    <row r="36" spans="1:53" ht="11.7" customHeight="1" thickBot="1">
      <c r="A36" s="494"/>
      <c r="B36" s="279" t="s">
        <v>177</v>
      </c>
      <c r="C36" s="296">
        <f>DSUM(Ταξίδια!$A$2:$O$28,Ταξίδια!$O$2,BA33:BA34)</f>
        <v>0</v>
      </c>
      <c r="D36" s="297" t="str">
        <f>IF(C47=0,"",C36/C47)</f>
        <v/>
      </c>
      <c r="E36" s="292">
        <f>ROUND(C36*Προϋπολογισμός!$B$7,2)</f>
        <v>0</v>
      </c>
      <c r="G36" s="500"/>
    </row>
    <row r="37" spans="1:53">
      <c r="A37" s="494"/>
      <c r="B37" s="279" t="s">
        <v>178</v>
      </c>
      <c r="C37" s="296">
        <f>DSUM(Αποσβέσεις!$A$2:$K$23,Αποσβέσεις!$K$2,BA33:BA34)</f>
        <v>0</v>
      </c>
      <c r="D37" s="297" t="str">
        <f>IF(C47=0,"",C37/C47)</f>
        <v/>
      </c>
      <c r="E37" s="292">
        <f>ROUND(C37*Προϋπολογισμός!$B$7,2)</f>
        <v>0</v>
      </c>
      <c r="BA37" s="291"/>
    </row>
    <row r="38" spans="1:53">
      <c r="A38" s="494"/>
      <c r="B38" s="279" t="s">
        <v>179</v>
      </c>
      <c r="C38" s="296">
        <f>DSUM(Εξοπλισμός!$A$2:$G$23,Εξοπλισμός!$G$2,BA33:BA34)</f>
        <v>0</v>
      </c>
      <c r="D38" s="297" t="str">
        <f>IF(C47=0,"",C38/C47)</f>
        <v/>
      </c>
      <c r="E38" s="292">
        <f>ROUND(C38*Προϋπολογισμός!$B$7,2)</f>
        <v>0</v>
      </c>
      <c r="BA38" s="291"/>
    </row>
    <row r="39" spans="1:53">
      <c r="A39" s="494"/>
      <c r="B39" s="279" t="s">
        <v>132</v>
      </c>
      <c r="C39" s="296">
        <f>DSUM(Αναλώσιμα!$A$2:$G$17,Αναλώσιμα!$G$2,BA33:BA34)</f>
        <v>0</v>
      </c>
      <c r="D39" s="297" t="str">
        <f>IF(C47=0,"",C39/C47)</f>
        <v/>
      </c>
      <c r="E39" s="292">
        <f>ROUND(C39*Προϋπολογισμός!$B$7,2)</f>
        <v>0</v>
      </c>
    </row>
    <row r="40" spans="1:53">
      <c r="A40" s="494"/>
      <c r="B40" s="279" t="s">
        <v>180</v>
      </c>
      <c r="C40" s="296">
        <f>DSUM(Υπεργολαβίες!$A$2:$E$22,Υπεργολαβίες!$E$2,BA33:BA34)</f>
        <v>0</v>
      </c>
      <c r="D40" s="297" t="str">
        <f>IF(C47=0,"",C40/C47)</f>
        <v/>
      </c>
      <c r="E40" s="292">
        <f>ROUND(C40*Προϋπολογισμός!$B$7,2)</f>
        <v>0</v>
      </c>
    </row>
    <row r="41" spans="1:53" ht="15" thickBot="1">
      <c r="A41" s="494"/>
      <c r="B41" s="280" t="s">
        <v>181</v>
      </c>
      <c r="C41" s="298">
        <f>DSUM('Λοιπές άμεσες'!$A$2:$E$44,'Λοιπές άμεσες'!$E$2,BA33:BA34)</f>
        <v>0</v>
      </c>
      <c r="D41" s="299" t="str">
        <f>IF(C47=0,"",C41/C47)</f>
        <v/>
      </c>
      <c r="E41" s="300">
        <f>ROUND(C41*Προϋπολογισμός!$B$7,2)</f>
        <v>0</v>
      </c>
    </row>
    <row r="42" spans="1:53">
      <c r="A42" s="494"/>
      <c r="B42" s="281" t="s">
        <v>26</v>
      </c>
      <c r="C42" s="269">
        <f>SUM(C34:C41)</f>
        <v>0</v>
      </c>
      <c r="D42" s="270"/>
      <c r="E42" s="287">
        <f>SUM(E34:E41)</f>
        <v>0</v>
      </c>
    </row>
    <row r="43" spans="1:53">
      <c r="A43" s="494"/>
      <c r="B43" s="279" t="s">
        <v>202</v>
      </c>
      <c r="C43" s="271">
        <f>DSUM(Ανακατασκευή!$A$2:$E$22,Ανακατασκευή!$E$2,BA33:BA34)</f>
        <v>0</v>
      </c>
      <c r="D43" s="272" t="str">
        <f>IF(C47=0,"",C43/C47)</f>
        <v/>
      </c>
      <c r="E43" s="292">
        <f>ROUND(C43*Προϋπολογισμός!$B$7,2)</f>
        <v>0</v>
      </c>
    </row>
    <row r="44" spans="1:53" ht="15" thickBot="1">
      <c r="A44" s="494"/>
      <c r="B44" s="280" t="s">
        <v>203</v>
      </c>
      <c r="C44" s="273">
        <f>+C34*Προϋπολογισμός!$B$10</f>
        <v>0</v>
      </c>
      <c r="D44" s="274" t="str">
        <f>IF(C47=0,"",C44/C47)</f>
        <v/>
      </c>
      <c r="E44" s="300">
        <f>ROUND(C44*Προϋπολογισμός!$B$7,2)</f>
        <v>0</v>
      </c>
    </row>
    <row r="45" spans="1:53">
      <c r="A45" s="494"/>
      <c r="B45" s="281" t="s">
        <v>169</v>
      </c>
      <c r="C45" s="269">
        <f>SUM(C42:C44)</f>
        <v>0</v>
      </c>
      <c r="D45" s="270"/>
      <c r="E45" s="287">
        <f>SUM(E42:E44)</f>
        <v>0</v>
      </c>
    </row>
    <row r="46" spans="1:53" ht="15" thickBot="1">
      <c r="A46" s="494"/>
      <c r="B46" s="282" t="s">
        <v>168</v>
      </c>
      <c r="C46" s="275">
        <f>DSUM('Capacity Building'!$A$3:$E$43,'Capacity Building'!$E$3,BA33:BA34)</f>
        <v>0</v>
      </c>
      <c r="D46" s="276" t="str">
        <f>IF(C47=0,"",C46/C47)</f>
        <v/>
      </c>
      <c r="E46" s="275">
        <f>ROUND(C46*Προϋπολογισμός!$B$7,2)</f>
        <v>0</v>
      </c>
    </row>
    <row r="47" spans="1:53" ht="14.25" customHeight="1" thickBot="1">
      <c r="A47" s="495"/>
      <c r="B47" s="283" t="s">
        <v>27</v>
      </c>
      <c r="C47" s="277">
        <f>+C45+C46</f>
        <v>0</v>
      </c>
      <c r="D47" s="278">
        <f>SUM(D34:D46)</f>
        <v>0</v>
      </c>
      <c r="E47" s="277">
        <f>+E45+E46</f>
        <v>0</v>
      </c>
    </row>
    <row r="48" spans="1:53" ht="15" thickBot="1"/>
    <row r="49" spans="1:53" ht="60.6" thickBot="1">
      <c r="A49" s="493" t="s">
        <v>220</v>
      </c>
      <c r="B49" s="286" t="s">
        <v>201</v>
      </c>
      <c r="C49" s="285" t="s">
        <v>124</v>
      </c>
      <c r="D49" s="285" t="s">
        <v>138</v>
      </c>
      <c r="E49" s="285" t="s">
        <v>218</v>
      </c>
      <c r="G49" s="285" t="s">
        <v>138</v>
      </c>
      <c r="BA49" s="291" t="s">
        <v>187</v>
      </c>
    </row>
    <row r="50" spans="1:53" ht="15" thickBot="1">
      <c r="A50" s="494"/>
      <c r="B50" s="284" t="s">
        <v>176</v>
      </c>
      <c r="C50" s="292">
        <f>DSUM(Προσωπικό!$A$2:$O$44,Προσωπικό!$O$2,BA49:BA50)</f>
        <v>0</v>
      </c>
      <c r="D50" s="293" t="str">
        <f>IF(C63=0,"",C50/C63)</f>
        <v/>
      </c>
      <c r="E50" s="292">
        <f>ROUND(C50*Προϋπολογισμός!$B$7,2)</f>
        <v>0</v>
      </c>
      <c r="G50" s="294" t="str">
        <f>+BA50</f>
        <v>Εταίρος 3 / Partner 3</v>
      </c>
      <c r="BA50" s="295" t="s">
        <v>192</v>
      </c>
    </row>
    <row r="51" spans="1:53" ht="14.25" customHeight="1">
      <c r="A51" s="494"/>
      <c r="B51" s="284" t="s">
        <v>205</v>
      </c>
      <c r="C51" s="292">
        <f>DSUM(Εθελοντές!$A$3:$G$53,Εθελοντές!$G$3,BA49:BA50)</f>
        <v>0</v>
      </c>
      <c r="D51" s="293" t="str">
        <f>IF(C63=0,"",C51/C63)</f>
        <v/>
      </c>
      <c r="E51" s="292">
        <f>ROUND(C51*Προϋπολογισμός!$B$7,2)</f>
        <v>0</v>
      </c>
      <c r="G51" s="499" t="str">
        <f>IF($E$127=0,"",+E63/$E$127)</f>
        <v/>
      </c>
    </row>
    <row r="52" spans="1:53" ht="11.7" customHeight="1" thickBot="1">
      <c r="A52" s="494"/>
      <c r="B52" s="279" t="s">
        <v>177</v>
      </c>
      <c r="C52" s="296">
        <f>DSUM(Ταξίδια!$A$2:$O$28,Ταξίδια!$O$2,BA49:BA50)</f>
        <v>0</v>
      </c>
      <c r="D52" s="297" t="str">
        <f>IF(C63=0,"",C52/C63)</f>
        <v/>
      </c>
      <c r="E52" s="292">
        <f>ROUND(C52*Προϋπολογισμός!$B$7,2)</f>
        <v>0</v>
      </c>
      <c r="G52" s="500"/>
    </row>
    <row r="53" spans="1:53">
      <c r="A53" s="494"/>
      <c r="B53" s="279" t="s">
        <v>178</v>
      </c>
      <c r="C53" s="296">
        <f>DSUM(Αποσβέσεις!$A$2:$K$23,Αποσβέσεις!$K$2,BA49:BA50)</f>
        <v>0</v>
      </c>
      <c r="D53" s="297" t="str">
        <f>IF(C63=0,"",C53/C63)</f>
        <v/>
      </c>
      <c r="E53" s="292">
        <f>ROUND(C53*Προϋπολογισμός!$B$7,2)</f>
        <v>0</v>
      </c>
      <c r="BA53" s="291"/>
    </row>
    <row r="54" spans="1:53">
      <c r="A54" s="494"/>
      <c r="B54" s="279" t="s">
        <v>179</v>
      </c>
      <c r="C54" s="296">
        <f>DSUM(Εξοπλισμός!$A$2:$G$23,Εξοπλισμός!$G$2,BA49:BA50)</f>
        <v>0</v>
      </c>
      <c r="D54" s="297" t="str">
        <f>IF(C63=0,"",C54/C63)</f>
        <v/>
      </c>
      <c r="E54" s="292">
        <f>ROUND(C54*Προϋπολογισμός!$B$7,2)</f>
        <v>0</v>
      </c>
      <c r="BA54" s="291"/>
    </row>
    <row r="55" spans="1:53">
      <c r="A55" s="494"/>
      <c r="B55" s="279" t="s">
        <v>132</v>
      </c>
      <c r="C55" s="296">
        <f>DSUM(Αναλώσιμα!$A$2:$G$17,Αναλώσιμα!$G$2,BA49:BA50)</f>
        <v>0</v>
      </c>
      <c r="D55" s="297" t="str">
        <f>IF(C63=0,"",C55/C63)</f>
        <v/>
      </c>
      <c r="E55" s="292">
        <f>ROUND(C55*Προϋπολογισμός!$B$7,2)</f>
        <v>0</v>
      </c>
    </row>
    <row r="56" spans="1:53">
      <c r="A56" s="494"/>
      <c r="B56" s="279" t="s">
        <v>180</v>
      </c>
      <c r="C56" s="296">
        <f>DSUM(Υπεργολαβίες!$A$2:$E$22,Υπεργολαβίες!$E$2,BA49:BA50)</f>
        <v>0</v>
      </c>
      <c r="D56" s="297" t="str">
        <f>IF(C63=0,"",C56/C63)</f>
        <v/>
      </c>
      <c r="E56" s="292">
        <f>ROUND(C56*Προϋπολογισμός!$B$7,2)</f>
        <v>0</v>
      </c>
    </row>
    <row r="57" spans="1:53" ht="15" thickBot="1">
      <c r="A57" s="494"/>
      <c r="B57" s="280" t="s">
        <v>181</v>
      </c>
      <c r="C57" s="298">
        <f>DSUM('Λοιπές άμεσες'!$A$2:$E$44,'Λοιπές άμεσες'!$E$2,BA49:BA50)</f>
        <v>0</v>
      </c>
      <c r="D57" s="299" t="str">
        <f>IF(C63=0,"",C57/C63)</f>
        <v/>
      </c>
      <c r="E57" s="300">
        <f>ROUND(C57*Προϋπολογισμός!$B$7,2)</f>
        <v>0</v>
      </c>
    </row>
    <row r="58" spans="1:53">
      <c r="A58" s="494"/>
      <c r="B58" s="281" t="s">
        <v>26</v>
      </c>
      <c r="C58" s="269">
        <f>SUM(C50:C57)</f>
        <v>0</v>
      </c>
      <c r="D58" s="270"/>
      <c r="E58" s="287">
        <f>SUM(E50:E57)</f>
        <v>0</v>
      </c>
    </row>
    <row r="59" spans="1:53">
      <c r="A59" s="494"/>
      <c r="B59" s="279" t="s">
        <v>202</v>
      </c>
      <c r="C59" s="271">
        <f>DSUM(Ανακατασκευή!$A$2:$E$22,Ανακατασκευή!$E$2,BA49:BA50)</f>
        <v>0</v>
      </c>
      <c r="D59" s="272" t="str">
        <f>IF(C63=0,"",C59/C63)</f>
        <v/>
      </c>
      <c r="E59" s="292">
        <f>ROUND(C59*Προϋπολογισμός!$B$7,2)</f>
        <v>0</v>
      </c>
    </row>
    <row r="60" spans="1:53" ht="15" thickBot="1">
      <c r="A60" s="494"/>
      <c r="B60" s="280" t="s">
        <v>203</v>
      </c>
      <c r="C60" s="273">
        <f>+C50*Προϋπολογισμός!$B$10</f>
        <v>0</v>
      </c>
      <c r="D60" s="274" t="str">
        <f>IF(C63=0,"",C60/C63)</f>
        <v/>
      </c>
      <c r="E60" s="300">
        <f>ROUND(C60*Προϋπολογισμός!$B$7,2)</f>
        <v>0</v>
      </c>
    </row>
    <row r="61" spans="1:53">
      <c r="A61" s="494"/>
      <c r="B61" s="281" t="s">
        <v>169</v>
      </c>
      <c r="C61" s="269">
        <f>SUM(C58:C60)</f>
        <v>0</v>
      </c>
      <c r="D61" s="270"/>
      <c r="E61" s="287">
        <f>SUM(E58:E60)</f>
        <v>0</v>
      </c>
    </row>
    <row r="62" spans="1:53" ht="15" thickBot="1">
      <c r="A62" s="494"/>
      <c r="B62" s="282" t="s">
        <v>168</v>
      </c>
      <c r="C62" s="275">
        <f>DSUM('Capacity Building'!$A$3:$E$43,'Capacity Building'!$E$3,BA49:BA50)</f>
        <v>0</v>
      </c>
      <c r="D62" s="276" t="str">
        <f>IF(C63=0,"",C62/C63)</f>
        <v/>
      </c>
      <c r="E62" s="275">
        <f>ROUND(C62*Προϋπολογισμός!$B$7,2)</f>
        <v>0</v>
      </c>
    </row>
    <row r="63" spans="1:53" ht="14.25" customHeight="1" thickBot="1">
      <c r="A63" s="495"/>
      <c r="B63" s="283" t="s">
        <v>27</v>
      </c>
      <c r="C63" s="277">
        <f>+C61+C62</f>
        <v>0</v>
      </c>
      <c r="D63" s="278">
        <f>SUM(D50:D62)</f>
        <v>0</v>
      </c>
      <c r="E63" s="277">
        <f>+E61+E62</f>
        <v>0</v>
      </c>
    </row>
    <row r="64" spans="1:53" ht="15" thickBot="1"/>
    <row r="65" spans="1:53" ht="60.6" thickBot="1">
      <c r="A65" s="493" t="s">
        <v>221</v>
      </c>
      <c r="B65" s="286" t="s">
        <v>201</v>
      </c>
      <c r="C65" s="285" t="s">
        <v>124</v>
      </c>
      <c r="D65" s="285" t="s">
        <v>138</v>
      </c>
      <c r="E65" s="285" t="s">
        <v>218</v>
      </c>
      <c r="G65" s="285" t="s">
        <v>138</v>
      </c>
      <c r="BA65" s="291" t="s">
        <v>187</v>
      </c>
    </row>
    <row r="66" spans="1:53" ht="15" thickBot="1">
      <c r="A66" s="494"/>
      <c r="B66" s="284" t="s">
        <v>176</v>
      </c>
      <c r="C66" s="292">
        <f>DSUM(Προσωπικό!$A$2:$O$44,Προσωπικό!$O$2,BA65:BA66)</f>
        <v>0</v>
      </c>
      <c r="D66" s="293" t="str">
        <f>IF(C79=0,"",C66/C79)</f>
        <v/>
      </c>
      <c r="E66" s="292">
        <f>ROUND(C66*Προϋπολογισμός!$B$7,2)</f>
        <v>0</v>
      </c>
      <c r="G66" s="294" t="str">
        <f>+BA66</f>
        <v>Εταίρος 4 / Partner 4</v>
      </c>
      <c r="BA66" s="295" t="s">
        <v>193</v>
      </c>
    </row>
    <row r="67" spans="1:53" ht="14.25" customHeight="1">
      <c r="A67" s="494"/>
      <c r="B67" s="284" t="s">
        <v>205</v>
      </c>
      <c r="C67" s="292">
        <f>DSUM(Εθελοντές!$A$3:$G$53,Εθελοντές!$G$3,BA65:BA66)</f>
        <v>0</v>
      </c>
      <c r="D67" s="293" t="str">
        <f>IF(C79=0,"",C67/C79)</f>
        <v/>
      </c>
      <c r="E67" s="292">
        <f>ROUND(C67*Προϋπολογισμός!$B$7,2)</f>
        <v>0</v>
      </c>
      <c r="G67" s="499" t="str">
        <f>IF($E$127=0,"",+E79/$E$127)</f>
        <v/>
      </c>
    </row>
    <row r="68" spans="1:53" ht="11.7" customHeight="1" thickBot="1">
      <c r="A68" s="494"/>
      <c r="B68" s="279" t="s">
        <v>177</v>
      </c>
      <c r="C68" s="296">
        <f>DSUM(Ταξίδια!$A$2:$O$28,Ταξίδια!$O$2,BA65:BA66)</f>
        <v>0</v>
      </c>
      <c r="D68" s="297" t="str">
        <f>IF(C79=0,"",C68/C79)</f>
        <v/>
      </c>
      <c r="E68" s="292">
        <f>ROUND(C68*Προϋπολογισμός!$B$7,2)</f>
        <v>0</v>
      </c>
      <c r="G68" s="500"/>
    </row>
    <row r="69" spans="1:53">
      <c r="A69" s="494"/>
      <c r="B69" s="279" t="s">
        <v>178</v>
      </c>
      <c r="C69" s="296">
        <f>DSUM(Αποσβέσεις!$A$2:$K$23,Αποσβέσεις!$K$2,BA65:BA66)</f>
        <v>0</v>
      </c>
      <c r="D69" s="297" t="str">
        <f>IF(C79=0,"",C69/C79)</f>
        <v/>
      </c>
      <c r="E69" s="292">
        <f>ROUND(C69*Προϋπολογισμός!$B$7,2)</f>
        <v>0</v>
      </c>
      <c r="BA69" s="291"/>
    </row>
    <row r="70" spans="1:53">
      <c r="A70" s="494"/>
      <c r="B70" s="279" t="s">
        <v>179</v>
      </c>
      <c r="C70" s="296">
        <f>DSUM(Εξοπλισμός!$A$2:$G$23,Εξοπλισμός!$G$2,BA65:BA66)</f>
        <v>0</v>
      </c>
      <c r="D70" s="297" t="str">
        <f>IF(C79=0,"",C70/C79)</f>
        <v/>
      </c>
      <c r="E70" s="292">
        <f>ROUND(C70*Προϋπολογισμός!$B$7,2)</f>
        <v>0</v>
      </c>
      <c r="BA70" s="291"/>
    </row>
    <row r="71" spans="1:53">
      <c r="A71" s="494"/>
      <c r="B71" s="279" t="s">
        <v>132</v>
      </c>
      <c r="C71" s="296">
        <f>DSUM(Αναλώσιμα!$A$2:$G$17,Αναλώσιμα!$G$2,BA65:BA66)</f>
        <v>0</v>
      </c>
      <c r="D71" s="297" t="str">
        <f>IF(C79=0,"",C71/C79)</f>
        <v/>
      </c>
      <c r="E71" s="292">
        <f>ROUND(C71*Προϋπολογισμός!$B$7,2)</f>
        <v>0</v>
      </c>
    </row>
    <row r="72" spans="1:53">
      <c r="A72" s="494"/>
      <c r="B72" s="279" t="s">
        <v>180</v>
      </c>
      <c r="C72" s="296">
        <f>DSUM(Υπεργολαβίες!$A$2:$E$22,Υπεργολαβίες!$E$2,BA65:BA66)</f>
        <v>0</v>
      </c>
      <c r="D72" s="297" t="str">
        <f>IF(C79=0,"",C72/C79)</f>
        <v/>
      </c>
      <c r="E72" s="292">
        <f>ROUND(C72*Προϋπολογισμός!$B$7,2)</f>
        <v>0</v>
      </c>
    </row>
    <row r="73" spans="1:53" ht="15" thickBot="1">
      <c r="A73" s="494"/>
      <c r="B73" s="280" t="s">
        <v>181</v>
      </c>
      <c r="C73" s="298">
        <f>DSUM('Λοιπές άμεσες'!$A$2:$E$44,'Λοιπές άμεσες'!$E$2,BA65:BA66)</f>
        <v>0</v>
      </c>
      <c r="D73" s="299" t="str">
        <f>IF(C79=0,"",C73/C79)</f>
        <v/>
      </c>
      <c r="E73" s="300">
        <f>ROUND(C73*Προϋπολογισμός!$B$7,2)</f>
        <v>0</v>
      </c>
    </row>
    <row r="74" spans="1:53">
      <c r="A74" s="494"/>
      <c r="B74" s="281" t="s">
        <v>26</v>
      </c>
      <c r="C74" s="269">
        <f>SUM(C66:C73)</f>
        <v>0</v>
      </c>
      <c r="D74" s="270"/>
      <c r="E74" s="287">
        <f>SUM(E66:E73)</f>
        <v>0</v>
      </c>
    </row>
    <row r="75" spans="1:53">
      <c r="A75" s="494"/>
      <c r="B75" s="279" t="s">
        <v>202</v>
      </c>
      <c r="C75" s="271">
        <f>DSUM(Ανακατασκευή!$A$2:$E$22,Ανακατασκευή!$E$2,BA65:BA66)</f>
        <v>0</v>
      </c>
      <c r="D75" s="272" t="str">
        <f>IF(C79=0,"",C75/C79)</f>
        <v/>
      </c>
      <c r="E75" s="292">
        <f>ROUND(C75*Προϋπολογισμός!$B$7,2)</f>
        <v>0</v>
      </c>
    </row>
    <row r="76" spans="1:53" ht="15" thickBot="1">
      <c r="A76" s="494"/>
      <c r="B76" s="280" t="s">
        <v>203</v>
      </c>
      <c r="C76" s="273">
        <f>+C66*Προϋπολογισμός!$B$10</f>
        <v>0</v>
      </c>
      <c r="D76" s="274" t="str">
        <f>IF(C79=0,"",C76/C79)</f>
        <v/>
      </c>
      <c r="E76" s="300">
        <f>ROUND(C76*Προϋπολογισμός!$B$7,2)</f>
        <v>0</v>
      </c>
    </row>
    <row r="77" spans="1:53">
      <c r="A77" s="494"/>
      <c r="B77" s="281" t="s">
        <v>169</v>
      </c>
      <c r="C77" s="269">
        <f>SUM(C74:C76)</f>
        <v>0</v>
      </c>
      <c r="D77" s="270"/>
      <c r="E77" s="287">
        <f>SUM(E74:E76)</f>
        <v>0</v>
      </c>
    </row>
    <row r="78" spans="1:53" ht="15" thickBot="1">
      <c r="A78" s="494"/>
      <c r="B78" s="282" t="s">
        <v>168</v>
      </c>
      <c r="C78" s="275">
        <f>DSUM('Capacity Building'!$A$3:$E$43,'Capacity Building'!$E$3,BA65:BA66)</f>
        <v>0</v>
      </c>
      <c r="D78" s="276" t="str">
        <f>IF(C79=0,"",C78/C79)</f>
        <v/>
      </c>
      <c r="E78" s="275">
        <f>ROUND(C78*Προϋπολογισμός!$B$7,2)</f>
        <v>0</v>
      </c>
    </row>
    <row r="79" spans="1:53" ht="14.25" customHeight="1" thickBot="1">
      <c r="A79" s="495"/>
      <c r="B79" s="283" t="s">
        <v>27</v>
      </c>
      <c r="C79" s="277">
        <f>+C77+C78</f>
        <v>0</v>
      </c>
      <c r="D79" s="278">
        <f>SUM(D66:D78)</f>
        <v>0</v>
      </c>
      <c r="E79" s="277">
        <f>+E77+E78</f>
        <v>0</v>
      </c>
    </row>
    <row r="80" spans="1:53" ht="15" thickBot="1"/>
    <row r="81" spans="1:53" ht="60.6" thickBot="1">
      <c r="A81" s="493" t="s">
        <v>222</v>
      </c>
      <c r="B81" s="286" t="s">
        <v>201</v>
      </c>
      <c r="C81" s="285" t="s">
        <v>124</v>
      </c>
      <c r="D81" s="285" t="s">
        <v>138</v>
      </c>
      <c r="E81" s="285" t="s">
        <v>218</v>
      </c>
      <c r="G81" s="285" t="s">
        <v>138</v>
      </c>
      <c r="BA81" s="291" t="s">
        <v>187</v>
      </c>
    </row>
    <row r="82" spans="1:53" ht="15" thickBot="1">
      <c r="A82" s="494"/>
      <c r="B82" s="284" t="s">
        <v>176</v>
      </c>
      <c r="C82" s="292">
        <f>DSUM(Προσωπικό!$A$2:$O$44,Προσωπικό!$O$2,BA81:BA82)</f>
        <v>0</v>
      </c>
      <c r="D82" s="293" t="str">
        <f>IF(C95=0,"",C82/C95)</f>
        <v/>
      </c>
      <c r="E82" s="292">
        <f>ROUND(C82*Προϋπολογισμός!$B$7,2)</f>
        <v>0</v>
      </c>
      <c r="G82" s="294" t="str">
        <f>+BA82</f>
        <v>Εταίρος 5 / Partner 5</v>
      </c>
      <c r="BA82" s="295" t="s">
        <v>194</v>
      </c>
    </row>
    <row r="83" spans="1:53" ht="14.25" customHeight="1">
      <c r="A83" s="494"/>
      <c r="B83" s="284" t="s">
        <v>205</v>
      </c>
      <c r="C83" s="292">
        <f>DSUM(Εθελοντές!$A$3:$G$53,Εθελοντές!$G$3,BA81:BA82)</f>
        <v>0</v>
      </c>
      <c r="D83" s="293" t="str">
        <f>IF(C95=0,"",C83/C95)</f>
        <v/>
      </c>
      <c r="E83" s="292">
        <f>ROUND(C83*Προϋπολογισμός!$B$7,2)</f>
        <v>0</v>
      </c>
      <c r="G83" s="499" t="str">
        <f>IF($E$127=0,"",+E95/$E$127)</f>
        <v/>
      </c>
    </row>
    <row r="84" spans="1:53" ht="11.7" customHeight="1" thickBot="1">
      <c r="A84" s="494"/>
      <c r="B84" s="279" t="s">
        <v>177</v>
      </c>
      <c r="C84" s="296">
        <f>DSUM(Ταξίδια!$A$2:$O$28,Ταξίδια!$O$2,BA81:BA82)</f>
        <v>0</v>
      </c>
      <c r="D84" s="297" t="str">
        <f>IF(C95=0,"",C84/C95)</f>
        <v/>
      </c>
      <c r="E84" s="292">
        <f>ROUND(C84*Προϋπολογισμός!$B$7,2)</f>
        <v>0</v>
      </c>
      <c r="G84" s="500"/>
    </row>
    <row r="85" spans="1:53">
      <c r="A85" s="494"/>
      <c r="B85" s="279" t="s">
        <v>178</v>
      </c>
      <c r="C85" s="296">
        <f>DSUM(Αποσβέσεις!$A$2:$K$23,Αποσβέσεις!$K$2,BA81:BA82)</f>
        <v>0</v>
      </c>
      <c r="D85" s="297" t="str">
        <f>IF(C95=0,"",C85/C95)</f>
        <v/>
      </c>
      <c r="E85" s="292">
        <f>ROUND(C85*Προϋπολογισμός!$B$7,2)</f>
        <v>0</v>
      </c>
      <c r="BA85" s="291"/>
    </row>
    <row r="86" spans="1:53">
      <c r="A86" s="494"/>
      <c r="B86" s="279" t="s">
        <v>179</v>
      </c>
      <c r="C86" s="296">
        <f>DSUM(Εξοπλισμός!$A$2:$G$23,Εξοπλισμός!$G$2,BA81:BA82)</f>
        <v>0</v>
      </c>
      <c r="D86" s="297" t="str">
        <f>IF(C95=0,"",C86/C95)</f>
        <v/>
      </c>
      <c r="E86" s="292">
        <f>ROUND(C86*Προϋπολογισμός!$B$7,2)</f>
        <v>0</v>
      </c>
      <c r="BA86" s="291"/>
    </row>
    <row r="87" spans="1:53">
      <c r="A87" s="494"/>
      <c r="B87" s="279" t="s">
        <v>132</v>
      </c>
      <c r="C87" s="296">
        <f>DSUM(Αναλώσιμα!$A$2:$G$17,Αναλώσιμα!$G$2,BA81:BA82)</f>
        <v>0</v>
      </c>
      <c r="D87" s="297" t="str">
        <f>IF(C95=0,"",C87/C95)</f>
        <v/>
      </c>
      <c r="E87" s="292">
        <f>ROUND(C87*Προϋπολογισμός!$B$7,2)</f>
        <v>0</v>
      </c>
    </row>
    <row r="88" spans="1:53">
      <c r="A88" s="494"/>
      <c r="B88" s="279" t="s">
        <v>180</v>
      </c>
      <c r="C88" s="296">
        <f>DSUM(Υπεργολαβίες!$A$2:$E$22,Υπεργολαβίες!$E$2,BA81:BA82)</f>
        <v>0</v>
      </c>
      <c r="D88" s="297" t="str">
        <f>IF(C95=0,"",C88/C95)</f>
        <v/>
      </c>
      <c r="E88" s="292">
        <f>ROUND(C88*Προϋπολογισμός!$B$7,2)</f>
        <v>0</v>
      </c>
    </row>
    <row r="89" spans="1:53" ht="15" thickBot="1">
      <c r="A89" s="494"/>
      <c r="B89" s="280" t="s">
        <v>181</v>
      </c>
      <c r="C89" s="298">
        <f>DSUM('Λοιπές άμεσες'!$A$2:$E$44,'Λοιπές άμεσες'!$E$2,BA81:BA82)</f>
        <v>0</v>
      </c>
      <c r="D89" s="299" t="str">
        <f>IF(C95=0,"",C89/C95)</f>
        <v/>
      </c>
      <c r="E89" s="300">
        <f>ROUND(C89*Προϋπολογισμός!$B$7,2)</f>
        <v>0</v>
      </c>
    </row>
    <row r="90" spans="1:53">
      <c r="A90" s="494"/>
      <c r="B90" s="281" t="s">
        <v>26</v>
      </c>
      <c r="C90" s="269">
        <f>SUM(C82:C89)</f>
        <v>0</v>
      </c>
      <c r="D90" s="270"/>
      <c r="E90" s="287">
        <f>SUM(E82:E89)</f>
        <v>0</v>
      </c>
    </row>
    <row r="91" spans="1:53">
      <c r="A91" s="494"/>
      <c r="B91" s="279" t="s">
        <v>202</v>
      </c>
      <c r="C91" s="271">
        <f>DSUM(Ανακατασκευή!$A$2:$E$22,Ανακατασκευή!$E$2,BA81:BA82)</f>
        <v>0</v>
      </c>
      <c r="D91" s="272" t="str">
        <f>IF(C95=0,"",C91/C95)</f>
        <v/>
      </c>
      <c r="E91" s="292">
        <f>ROUND(C91*Προϋπολογισμός!$B$7,2)</f>
        <v>0</v>
      </c>
    </row>
    <row r="92" spans="1:53" ht="15" thickBot="1">
      <c r="A92" s="494"/>
      <c r="B92" s="280" t="s">
        <v>203</v>
      </c>
      <c r="C92" s="273">
        <f>+C82*Προϋπολογισμός!$B$10</f>
        <v>0</v>
      </c>
      <c r="D92" s="274" t="str">
        <f>IF(C95=0,"",C92/C95)</f>
        <v/>
      </c>
      <c r="E92" s="300">
        <f>ROUND(C92*Προϋπολογισμός!$B$7,2)</f>
        <v>0</v>
      </c>
    </row>
    <row r="93" spans="1:53">
      <c r="A93" s="494"/>
      <c r="B93" s="281" t="s">
        <v>169</v>
      </c>
      <c r="C93" s="269">
        <f>SUM(C90:C92)</f>
        <v>0</v>
      </c>
      <c r="D93" s="270"/>
      <c r="E93" s="287">
        <f>SUM(E90:E92)</f>
        <v>0</v>
      </c>
    </row>
    <row r="94" spans="1:53" ht="15" thickBot="1">
      <c r="A94" s="494"/>
      <c r="B94" s="282" t="s">
        <v>168</v>
      </c>
      <c r="C94" s="275">
        <f>DSUM('Capacity Building'!$A$3:$E$43,'Capacity Building'!$E$3,BA81:BA82)</f>
        <v>0</v>
      </c>
      <c r="D94" s="276" t="str">
        <f>IF(C95=0,"",C94/C95)</f>
        <v/>
      </c>
      <c r="E94" s="275">
        <f>ROUND(C94*Προϋπολογισμός!$B$7,2)</f>
        <v>0</v>
      </c>
    </row>
    <row r="95" spans="1:53" ht="14.25" customHeight="1" thickBot="1">
      <c r="A95" s="495"/>
      <c r="B95" s="283" t="s">
        <v>27</v>
      </c>
      <c r="C95" s="277">
        <f>+C93+C94</f>
        <v>0</v>
      </c>
      <c r="D95" s="278">
        <f>SUM(D82:D94)</f>
        <v>0</v>
      </c>
      <c r="E95" s="277">
        <f>+E93+E94</f>
        <v>0</v>
      </c>
    </row>
    <row r="96" spans="1:53" ht="15" thickBot="1"/>
    <row r="97" spans="1:53" ht="60.6" thickBot="1">
      <c r="A97" s="493" t="s">
        <v>223</v>
      </c>
      <c r="B97" s="286" t="s">
        <v>201</v>
      </c>
      <c r="C97" s="285" t="s">
        <v>124</v>
      </c>
      <c r="D97" s="285" t="s">
        <v>138</v>
      </c>
      <c r="E97" s="285" t="s">
        <v>218</v>
      </c>
      <c r="G97" s="285" t="s">
        <v>138</v>
      </c>
      <c r="BA97" s="291" t="s">
        <v>187</v>
      </c>
    </row>
    <row r="98" spans="1:53" ht="15" thickBot="1">
      <c r="A98" s="494"/>
      <c r="B98" s="284" t="s">
        <v>176</v>
      </c>
      <c r="C98" s="292">
        <f>DSUM(Προσωπικό!$A$2:$O$44,Προσωπικό!$O$2,BA97:BA98)</f>
        <v>0</v>
      </c>
      <c r="D98" s="293" t="str">
        <f>IF(C111=0,"",C98/C111)</f>
        <v/>
      </c>
      <c r="E98" s="292">
        <f>ROUND(C98*Προϋπολογισμός!$B$7,2)</f>
        <v>0</v>
      </c>
      <c r="G98" s="294" t="str">
        <f>+BA98</f>
        <v>Εταίρος 6 / Partner 6</v>
      </c>
      <c r="BA98" s="295" t="s">
        <v>195</v>
      </c>
    </row>
    <row r="99" spans="1:53" ht="14.25" customHeight="1">
      <c r="A99" s="494"/>
      <c r="B99" s="284" t="s">
        <v>205</v>
      </c>
      <c r="C99" s="292">
        <f>DSUM(Εθελοντές!$A$3:$G$53,Εθελοντές!$G$3,BA97:BA98)</f>
        <v>0</v>
      </c>
      <c r="D99" s="293" t="str">
        <f>IF(C111=0,"",C99/C111)</f>
        <v/>
      </c>
      <c r="E99" s="292">
        <f>ROUND(C99*Προϋπολογισμός!$B$7,2)</f>
        <v>0</v>
      </c>
      <c r="G99" s="499" t="str">
        <f>IF($E$127=0,"",+E111/$E$127)</f>
        <v/>
      </c>
    </row>
    <row r="100" spans="1:53" ht="11.7" customHeight="1" thickBot="1">
      <c r="A100" s="494"/>
      <c r="B100" s="279" t="s">
        <v>177</v>
      </c>
      <c r="C100" s="296">
        <f>DSUM(Ταξίδια!$A$2:$O$28,Ταξίδια!$O$2,BA97:BA98)</f>
        <v>0</v>
      </c>
      <c r="D100" s="297" t="str">
        <f>IF(C111=0,"",C100/C111)</f>
        <v/>
      </c>
      <c r="E100" s="292">
        <f>ROUND(C100*Προϋπολογισμός!$B$7,2)</f>
        <v>0</v>
      </c>
      <c r="G100" s="500"/>
    </row>
    <row r="101" spans="1:53">
      <c r="A101" s="494"/>
      <c r="B101" s="279" t="s">
        <v>178</v>
      </c>
      <c r="C101" s="296">
        <f>DSUM(Αποσβέσεις!$A$2:$K$23,Αποσβέσεις!$K$2,BA97:BA98)</f>
        <v>0</v>
      </c>
      <c r="D101" s="297" t="str">
        <f>IF(C111=0,"",C101/C111)</f>
        <v/>
      </c>
      <c r="E101" s="292">
        <f>ROUND(C101*Προϋπολογισμός!$B$7,2)</f>
        <v>0</v>
      </c>
      <c r="BA101" s="291"/>
    </row>
    <row r="102" spans="1:53">
      <c r="A102" s="494"/>
      <c r="B102" s="279" t="s">
        <v>179</v>
      </c>
      <c r="C102" s="296">
        <f>DSUM(Εξοπλισμός!$A$2:$G$23,Εξοπλισμός!$G$2,BA97:BA98)</f>
        <v>0</v>
      </c>
      <c r="D102" s="297" t="str">
        <f>IF(C111=0,"",C102/C111)</f>
        <v/>
      </c>
      <c r="E102" s="292">
        <f>ROUND(C102*Προϋπολογισμός!$B$7,2)</f>
        <v>0</v>
      </c>
      <c r="BA102" s="291"/>
    </row>
    <row r="103" spans="1:53">
      <c r="A103" s="494"/>
      <c r="B103" s="279" t="s">
        <v>132</v>
      </c>
      <c r="C103" s="296">
        <f>DSUM(Αναλώσιμα!$A$2:$G$17,Αναλώσιμα!$G$2,BA97:BA98)</f>
        <v>0</v>
      </c>
      <c r="D103" s="297" t="str">
        <f>IF(C111=0,"",C103/C111)</f>
        <v/>
      </c>
      <c r="E103" s="292">
        <f>ROUND(C103*Προϋπολογισμός!$B$7,2)</f>
        <v>0</v>
      </c>
    </row>
    <row r="104" spans="1:53">
      <c r="A104" s="494"/>
      <c r="B104" s="279" t="s">
        <v>180</v>
      </c>
      <c r="C104" s="296">
        <f>DSUM(Υπεργολαβίες!$A$2:$E$22,Υπεργολαβίες!$E$2,BA97:BA98)</f>
        <v>0</v>
      </c>
      <c r="D104" s="297" t="str">
        <f>IF(C111=0,"",C104/C111)</f>
        <v/>
      </c>
      <c r="E104" s="292">
        <f>ROUND(C104*Προϋπολογισμός!$B$7,2)</f>
        <v>0</v>
      </c>
    </row>
    <row r="105" spans="1:53" ht="15" thickBot="1">
      <c r="A105" s="494"/>
      <c r="B105" s="280" t="s">
        <v>181</v>
      </c>
      <c r="C105" s="298">
        <f>DSUM('Λοιπές άμεσες'!$A$2:$E$44,'Λοιπές άμεσες'!$E$2,BA97:BA98)</f>
        <v>0</v>
      </c>
      <c r="D105" s="299" t="str">
        <f>IF(C111=0,"",C105/C111)</f>
        <v/>
      </c>
      <c r="E105" s="300">
        <f>ROUND(C105*Προϋπολογισμός!$B$7,2)</f>
        <v>0</v>
      </c>
    </row>
    <row r="106" spans="1:53">
      <c r="A106" s="494"/>
      <c r="B106" s="281" t="s">
        <v>26</v>
      </c>
      <c r="C106" s="269">
        <f>SUM(C98:C105)</f>
        <v>0</v>
      </c>
      <c r="D106" s="270"/>
      <c r="E106" s="287">
        <f>SUM(E98:E105)</f>
        <v>0</v>
      </c>
    </row>
    <row r="107" spans="1:53">
      <c r="A107" s="494"/>
      <c r="B107" s="279" t="s">
        <v>202</v>
      </c>
      <c r="C107" s="271">
        <f>DSUM(Ανακατασκευή!$A$2:$E$22,Ανακατασκευή!$E$2,BA97:BA98)</f>
        <v>0</v>
      </c>
      <c r="D107" s="272" t="str">
        <f>IF(C111=0,"",C107/C111)</f>
        <v/>
      </c>
      <c r="E107" s="292">
        <f>ROUND(C107*Προϋπολογισμός!$B$7,2)</f>
        <v>0</v>
      </c>
    </row>
    <row r="108" spans="1:53" ht="15" thickBot="1">
      <c r="A108" s="494"/>
      <c r="B108" s="280" t="s">
        <v>203</v>
      </c>
      <c r="C108" s="273">
        <f>+C98*Προϋπολογισμός!$B$10</f>
        <v>0</v>
      </c>
      <c r="D108" s="274" t="str">
        <f>IF(C111=0,"",C108/C111)</f>
        <v/>
      </c>
      <c r="E108" s="300">
        <f>ROUND(C108*Προϋπολογισμός!$B$7,2)</f>
        <v>0</v>
      </c>
    </row>
    <row r="109" spans="1:53">
      <c r="A109" s="494"/>
      <c r="B109" s="281" t="s">
        <v>169</v>
      </c>
      <c r="C109" s="269">
        <f>SUM(C106:C108)</f>
        <v>0</v>
      </c>
      <c r="D109" s="270"/>
      <c r="E109" s="287">
        <f>SUM(E106:E108)</f>
        <v>0</v>
      </c>
    </row>
    <row r="110" spans="1:53" ht="15" thickBot="1">
      <c r="A110" s="494"/>
      <c r="B110" s="282" t="s">
        <v>168</v>
      </c>
      <c r="C110" s="275">
        <f>DSUM('Capacity Building'!$A$3:$E$43,'Capacity Building'!$E$3,BA97:BA98)</f>
        <v>0</v>
      </c>
      <c r="D110" s="276" t="str">
        <f>IF(C111=0,"",C110/C111)</f>
        <v/>
      </c>
      <c r="E110" s="275">
        <f>ROUND(C110*Προϋπολογισμός!$B$7,2)</f>
        <v>0</v>
      </c>
    </row>
    <row r="111" spans="1:53" ht="14.25" customHeight="1" thickBot="1">
      <c r="A111" s="495"/>
      <c r="B111" s="283" t="s">
        <v>27</v>
      </c>
      <c r="C111" s="277">
        <f>+C109+C110</f>
        <v>0</v>
      </c>
      <c r="D111" s="278">
        <f>SUM(D98:D110)</f>
        <v>0</v>
      </c>
      <c r="E111" s="277">
        <f>+E109+E110</f>
        <v>0</v>
      </c>
    </row>
    <row r="112" spans="1:53" ht="15" thickBot="1"/>
    <row r="113" spans="1:53" ht="60.6" thickBot="1">
      <c r="A113" s="496" t="s">
        <v>226</v>
      </c>
      <c r="B113" s="286" t="s">
        <v>201</v>
      </c>
      <c r="C113" s="285" t="s">
        <v>124</v>
      </c>
      <c r="D113" s="285" t="s">
        <v>138</v>
      </c>
      <c r="E113" s="285" t="s">
        <v>218</v>
      </c>
      <c r="BA113" s="291"/>
    </row>
    <row r="114" spans="1:53">
      <c r="A114" s="497"/>
      <c r="B114" s="284" t="s">
        <v>176</v>
      </c>
      <c r="C114" s="292">
        <f t="shared" ref="C114:C121" si="0">+C2+C18+C34+C50+C66+C82+C98</f>
        <v>0</v>
      </c>
      <c r="D114" s="293" t="str">
        <f>IF(C127=0,"",C114/C127)</f>
        <v/>
      </c>
      <c r="E114" s="292">
        <f t="shared" ref="E114:E121" si="1">+E2+E18+E34+E50+E66+E82+E98</f>
        <v>0</v>
      </c>
    </row>
    <row r="115" spans="1:53" ht="14.25" customHeight="1">
      <c r="A115" s="497"/>
      <c r="B115" s="284" t="s">
        <v>205</v>
      </c>
      <c r="C115" s="292">
        <f t="shared" si="0"/>
        <v>0</v>
      </c>
      <c r="D115" s="293" t="str">
        <f>IF(C127=0,"",C115/C127)</f>
        <v/>
      </c>
      <c r="E115" s="292">
        <f t="shared" si="1"/>
        <v>0</v>
      </c>
    </row>
    <row r="116" spans="1:53" ht="11.7" customHeight="1">
      <c r="A116" s="497"/>
      <c r="B116" s="279" t="s">
        <v>177</v>
      </c>
      <c r="C116" s="296">
        <f t="shared" si="0"/>
        <v>0</v>
      </c>
      <c r="D116" s="297" t="str">
        <f>IF(C127=0,"",C116/C127)</f>
        <v/>
      </c>
      <c r="E116" s="292">
        <f t="shared" si="1"/>
        <v>0</v>
      </c>
    </row>
    <row r="117" spans="1:53">
      <c r="A117" s="497"/>
      <c r="B117" s="279" t="s">
        <v>178</v>
      </c>
      <c r="C117" s="296">
        <f t="shared" si="0"/>
        <v>0</v>
      </c>
      <c r="D117" s="297" t="str">
        <f>IF(C127=0,"",C117/C127)</f>
        <v/>
      </c>
      <c r="E117" s="292">
        <f t="shared" si="1"/>
        <v>0</v>
      </c>
      <c r="BA117" s="291"/>
    </row>
    <row r="118" spans="1:53">
      <c r="A118" s="497"/>
      <c r="B118" s="279" t="s">
        <v>179</v>
      </c>
      <c r="C118" s="296">
        <f t="shared" si="0"/>
        <v>0</v>
      </c>
      <c r="D118" s="297" t="str">
        <f>IF(C127=0,"",C118/C127)</f>
        <v/>
      </c>
      <c r="E118" s="292">
        <f t="shared" si="1"/>
        <v>0</v>
      </c>
      <c r="BA118" s="291"/>
    </row>
    <row r="119" spans="1:53">
      <c r="A119" s="497"/>
      <c r="B119" s="279" t="s">
        <v>132</v>
      </c>
      <c r="C119" s="296">
        <f t="shared" si="0"/>
        <v>0</v>
      </c>
      <c r="D119" s="297" t="str">
        <f>IF(C127=0,"",C119/C127)</f>
        <v/>
      </c>
      <c r="E119" s="292">
        <f t="shared" si="1"/>
        <v>0</v>
      </c>
    </row>
    <row r="120" spans="1:53">
      <c r="A120" s="497"/>
      <c r="B120" s="279" t="s">
        <v>180</v>
      </c>
      <c r="C120" s="296">
        <f t="shared" si="0"/>
        <v>0</v>
      </c>
      <c r="D120" s="297" t="str">
        <f>IF(C127=0,"",C120/C127)</f>
        <v/>
      </c>
      <c r="E120" s="292">
        <f t="shared" si="1"/>
        <v>0</v>
      </c>
    </row>
    <row r="121" spans="1:53" ht="15" thickBot="1">
      <c r="A121" s="497"/>
      <c r="B121" s="280" t="s">
        <v>181</v>
      </c>
      <c r="C121" s="298">
        <f t="shared" si="0"/>
        <v>0</v>
      </c>
      <c r="D121" s="299" t="str">
        <f>IF(C127=0,"",C121/C127)</f>
        <v/>
      </c>
      <c r="E121" s="300">
        <f t="shared" si="1"/>
        <v>0</v>
      </c>
    </row>
    <row r="122" spans="1:53">
      <c r="A122" s="497"/>
      <c r="B122" s="281" t="s">
        <v>26</v>
      </c>
      <c r="C122" s="269">
        <f>SUM(C114:C121)</f>
        <v>0</v>
      </c>
      <c r="D122" s="270"/>
      <c r="E122" s="287">
        <f>SUM(E114:E121)</f>
        <v>0</v>
      </c>
    </row>
    <row r="123" spans="1:53">
      <c r="A123" s="497"/>
      <c r="B123" s="279" t="s">
        <v>202</v>
      </c>
      <c r="C123" s="271">
        <f>+C11+C27+C43+C59+C75+C91+C107</f>
        <v>0</v>
      </c>
      <c r="D123" s="272" t="str">
        <f>IF(C127=0,"",C123/C127)</f>
        <v/>
      </c>
      <c r="E123" s="292">
        <f>+E11+E27+E43+E59+E75+E91+E107</f>
        <v>0</v>
      </c>
    </row>
    <row r="124" spans="1:53" ht="15" thickBot="1">
      <c r="A124" s="497"/>
      <c r="B124" s="280" t="s">
        <v>203</v>
      </c>
      <c r="C124" s="273">
        <f>+C12+C28+C44+C60+C76+C92+C108</f>
        <v>0</v>
      </c>
      <c r="D124" s="274" t="str">
        <f>IF(C127=0,"",C124/C127)</f>
        <v/>
      </c>
      <c r="E124" s="300">
        <f>+E12+E28+E44+E60+E76+E92+E108</f>
        <v>0</v>
      </c>
    </row>
    <row r="125" spans="1:53">
      <c r="A125" s="497"/>
      <c r="B125" s="281" t="s">
        <v>169</v>
      </c>
      <c r="C125" s="269">
        <f>SUM(C122:C124)</f>
        <v>0</v>
      </c>
      <c r="D125" s="270"/>
      <c r="E125" s="287">
        <f>SUM(E122:E124)</f>
        <v>0</v>
      </c>
    </row>
    <row r="126" spans="1:53" ht="15" thickBot="1">
      <c r="A126" s="497"/>
      <c r="B126" s="282" t="s">
        <v>168</v>
      </c>
      <c r="C126" s="275">
        <f>DSUM('Capacity Building'!$A$3:$E$43,'Capacity Building'!$E$3,BA113:BA114)</f>
        <v>0</v>
      </c>
      <c r="D126" s="276" t="str">
        <f>IF(C127=0,"",C126/C127)</f>
        <v/>
      </c>
      <c r="E126" s="275">
        <f>+E14+E30+E46+E62+E78+E94+E110</f>
        <v>0</v>
      </c>
    </row>
    <row r="127" spans="1:53" ht="14.25" customHeight="1" thickBot="1">
      <c r="A127" s="498"/>
      <c r="B127" s="283" t="s">
        <v>27</v>
      </c>
      <c r="C127" s="277">
        <f>+C125+C126</f>
        <v>0</v>
      </c>
      <c r="D127" s="278">
        <f>SUM(D114:D126)</f>
        <v>0</v>
      </c>
      <c r="E127" s="277">
        <f>+E125+E126</f>
        <v>0</v>
      </c>
    </row>
  </sheetData>
  <sheetProtection algorithmName="SHA-512" hashValue="VXSy3uUW2iq8KUD3eH5C6OxVI82Pf+owJLJJYFj6IzBAKG5FNGMnRxZa1gYRSiqWRkSlhPiJf7mz0Vu/Ua0/6w==" saltValue="r/3d1v9XOb53PtvfRcE9ww==" spinCount="100000" sheet="1" objects="1" scenarios="1" selectLockedCells="1"/>
  <protectedRanges>
    <protectedRange password="8362" sqref="B2:B9 B18:B25 B34:B41 B50:B57 B66:B73 B82:B89 B98:B105 B114:B121" name="Περιοχή1_3"/>
    <protectedRange password="8362" sqref="B10 B26 B42 B58 B74 B90 B106 B122" name="Περιοχή1_4"/>
    <protectedRange password="8362" sqref="B11 B27 B43 B59 B75 B91 B107 B123" name="Περιοχή1_5"/>
    <protectedRange password="8362" sqref="B12 B28 B44 B60 B76 B92 B108 B124" name="Περιοχή1_5_1"/>
    <protectedRange password="8362" sqref="B13 B29 B45 B61 B77 B93 B109 B125" name="Περιοχή1_5_2"/>
    <protectedRange password="8362" sqref="B14 B30 B46 B62 B78 B94 B110 B126" name="Περιοχή1_5_3"/>
    <protectedRange password="8362" sqref="B15 B31 B47 B63 B79 B95 B111 B127" name="Περιοχή1_6"/>
    <protectedRange password="8362" sqref="C1:D1 C17:D17 C33:D33 C49:D49 C65:D65 C81:D81 C97:D97 C113:D113 G1 G17 G33 G49 G65 G81 G97" name="Περιοχή1_2"/>
    <protectedRange password="8362" sqref="E1 E17 E33 E49 E65 E81 E97 E113" name="Περιοχή1_2_1"/>
  </protectedRanges>
  <mergeCells count="15">
    <mergeCell ref="A97:A111"/>
    <mergeCell ref="A113:A127"/>
    <mergeCell ref="G3:G4"/>
    <mergeCell ref="G19:G20"/>
    <mergeCell ref="G35:G36"/>
    <mergeCell ref="G51:G52"/>
    <mergeCell ref="G67:G68"/>
    <mergeCell ref="G83:G84"/>
    <mergeCell ref="G99:G100"/>
    <mergeCell ref="A1:A15"/>
    <mergeCell ref="A17:A31"/>
    <mergeCell ref="A33:A47"/>
    <mergeCell ref="A49:A63"/>
    <mergeCell ref="A65:A79"/>
    <mergeCell ref="A81:A95"/>
  </mergeCells>
  <dataValidations count="1">
    <dataValidation type="list" allowBlank="1" showInputMessage="1" showErrorMessage="1" sqref="BA2:BA3 BA18:BA19 BA34:BA35 BA50:BA51 BA66:BA67 BA82:BA83 BA98:BA99 G2 G18 G34 G50 G66 G82 G98" xr:uid="{00000000-0002-0000-0C00-000000000000}">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64"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pageSetUpPr fitToPage="1"/>
  </sheetPr>
  <dimension ref="B1:I37"/>
  <sheetViews>
    <sheetView zoomScale="85" zoomScaleNormal="85" workbookViewId="0">
      <selection activeCell="F16" sqref="F16:F22"/>
    </sheetView>
  </sheetViews>
  <sheetFormatPr defaultColWidth="9.109375" defaultRowHeight="14.4"/>
  <cols>
    <col min="1" max="1" width="3.6640625" style="103" customWidth="1"/>
    <col min="2" max="2" width="40.6640625" style="103" customWidth="1"/>
    <col min="3" max="3" width="13.109375" style="103" customWidth="1"/>
    <col min="4" max="4" width="9.109375" style="103"/>
    <col min="5" max="5" width="12.109375" style="103" customWidth="1"/>
    <col min="6" max="6" width="37.5546875" style="103" customWidth="1"/>
    <col min="7" max="7" width="13.88671875" style="103" customWidth="1"/>
    <col min="8" max="8" width="22" style="103" customWidth="1"/>
    <col min="9" max="9" width="22.109375" style="103" customWidth="1"/>
    <col min="10" max="16384" width="9.109375" style="103"/>
  </cols>
  <sheetData>
    <row r="1" spans="2:9" ht="15" thickBot="1"/>
    <row r="2" spans="2:9" s="367" customFormat="1" ht="33" customHeight="1" thickBot="1">
      <c r="B2" s="509" t="s">
        <v>61</v>
      </c>
      <c r="C2" s="510"/>
      <c r="E2" s="509" t="s">
        <v>306</v>
      </c>
      <c r="F2" s="512"/>
      <c r="G2" s="512"/>
      <c r="H2" s="512"/>
      <c r="I2" s="510"/>
    </row>
    <row r="3" spans="2:9">
      <c r="B3" s="511" t="s">
        <v>62</v>
      </c>
      <c r="C3" s="511"/>
    </row>
    <row r="4" spans="2:9" ht="15" thickBot="1"/>
    <row r="5" spans="2:9">
      <c r="B5" s="81" t="s">
        <v>63</v>
      </c>
      <c r="C5" s="82" t="s">
        <v>60</v>
      </c>
      <c r="E5" s="516" t="s">
        <v>258</v>
      </c>
      <c r="F5" s="516" t="s">
        <v>210</v>
      </c>
      <c r="G5" s="516" t="s">
        <v>259</v>
      </c>
      <c r="H5" s="516" t="s">
        <v>260</v>
      </c>
      <c r="I5" s="516" t="s">
        <v>261</v>
      </c>
    </row>
    <row r="6" spans="2:9">
      <c r="B6" s="83" t="s">
        <v>64</v>
      </c>
      <c r="C6" s="84">
        <v>225</v>
      </c>
      <c r="E6" s="517"/>
      <c r="F6" s="517"/>
      <c r="G6" s="519"/>
      <c r="H6" s="519"/>
      <c r="I6" s="519"/>
    </row>
    <row r="7" spans="2:9">
      <c r="B7" s="83" t="s">
        <v>65</v>
      </c>
      <c r="C7" s="84">
        <v>232</v>
      </c>
      <c r="E7" s="517"/>
      <c r="F7" s="517"/>
      <c r="G7" s="519"/>
      <c r="H7" s="519"/>
      <c r="I7" s="519"/>
    </row>
    <row r="8" spans="2:9" ht="15" thickBot="1">
      <c r="B8" s="83" t="s">
        <v>126</v>
      </c>
      <c r="C8" s="84">
        <v>227</v>
      </c>
      <c r="E8" s="518"/>
      <c r="F8" s="518"/>
      <c r="G8" s="520"/>
      <c r="H8" s="520"/>
      <c r="I8" s="520"/>
    </row>
    <row r="9" spans="2:9" ht="14.25" customHeight="1">
      <c r="B9" s="83" t="s">
        <v>127</v>
      </c>
      <c r="C9" s="84">
        <v>180</v>
      </c>
      <c r="E9" s="514" t="s">
        <v>252</v>
      </c>
      <c r="F9" s="513" t="s">
        <v>310</v>
      </c>
      <c r="G9" s="515">
        <v>44000</v>
      </c>
      <c r="H9" s="515">
        <v>3666</v>
      </c>
      <c r="I9" s="515">
        <v>1833</v>
      </c>
    </row>
    <row r="10" spans="2:9">
      <c r="B10" s="83" t="s">
        <v>66</v>
      </c>
      <c r="C10" s="84">
        <v>230</v>
      </c>
      <c r="E10" s="501"/>
      <c r="F10" s="503"/>
      <c r="G10" s="504"/>
      <c r="H10" s="504"/>
      <c r="I10" s="504"/>
    </row>
    <row r="11" spans="2:9">
      <c r="B11" s="83" t="s">
        <v>67</v>
      </c>
      <c r="C11" s="84">
        <v>238</v>
      </c>
      <c r="E11" s="501"/>
      <c r="F11" s="503"/>
      <c r="G11" s="504"/>
      <c r="H11" s="504"/>
      <c r="I11" s="504"/>
    </row>
    <row r="12" spans="2:9">
      <c r="B12" s="83" t="s">
        <v>68</v>
      </c>
      <c r="C12" s="84">
        <v>270</v>
      </c>
      <c r="E12" s="501"/>
      <c r="F12" s="503"/>
      <c r="G12" s="504"/>
      <c r="H12" s="504"/>
      <c r="I12" s="504"/>
    </row>
    <row r="13" spans="2:9">
      <c r="B13" s="83" t="s">
        <v>69</v>
      </c>
      <c r="C13" s="84">
        <v>181</v>
      </c>
      <c r="E13" s="501"/>
      <c r="F13" s="503"/>
      <c r="G13" s="504"/>
      <c r="H13" s="504"/>
      <c r="I13" s="504"/>
    </row>
    <row r="14" spans="2:9">
      <c r="B14" s="83" t="s">
        <v>70</v>
      </c>
      <c r="C14" s="84">
        <v>244</v>
      </c>
      <c r="E14" s="501"/>
      <c r="F14" s="503"/>
      <c r="G14" s="504"/>
      <c r="H14" s="504"/>
      <c r="I14" s="504"/>
    </row>
    <row r="15" spans="2:9">
      <c r="B15" s="83" t="s">
        <v>71</v>
      </c>
      <c r="C15" s="84">
        <v>245</v>
      </c>
      <c r="E15" s="501"/>
      <c r="F15" s="503"/>
      <c r="G15" s="504"/>
      <c r="H15" s="504"/>
      <c r="I15" s="504"/>
    </row>
    <row r="16" spans="2:9">
      <c r="B16" s="83" t="s">
        <v>72</v>
      </c>
      <c r="C16" s="84">
        <v>208</v>
      </c>
      <c r="E16" s="501" t="s">
        <v>253</v>
      </c>
      <c r="F16" s="502" t="s">
        <v>257</v>
      </c>
      <c r="G16" s="504">
        <v>35000</v>
      </c>
      <c r="H16" s="504">
        <v>2917</v>
      </c>
      <c r="I16" s="504">
        <v>1458</v>
      </c>
    </row>
    <row r="17" spans="2:9">
      <c r="B17" s="83" t="s">
        <v>73</v>
      </c>
      <c r="C17" s="84">
        <v>222</v>
      </c>
      <c r="E17" s="501"/>
      <c r="F17" s="503"/>
      <c r="G17" s="504"/>
      <c r="H17" s="504"/>
      <c r="I17" s="504"/>
    </row>
    <row r="18" spans="2:9">
      <c r="B18" s="83" t="s">
        <v>74</v>
      </c>
      <c r="C18" s="84">
        <v>254</v>
      </c>
      <c r="E18" s="501"/>
      <c r="F18" s="503"/>
      <c r="G18" s="504"/>
      <c r="H18" s="504"/>
      <c r="I18" s="504"/>
    </row>
    <row r="19" spans="2:9">
      <c r="B19" s="83" t="s">
        <v>75</v>
      </c>
      <c r="C19" s="84">
        <v>230</v>
      </c>
      <c r="E19" s="501"/>
      <c r="F19" s="503"/>
      <c r="G19" s="504"/>
      <c r="H19" s="504"/>
      <c r="I19" s="504"/>
    </row>
    <row r="20" spans="2:9">
      <c r="B20" s="83" t="s">
        <v>76</v>
      </c>
      <c r="C20" s="84">
        <v>211</v>
      </c>
      <c r="E20" s="501"/>
      <c r="F20" s="503"/>
      <c r="G20" s="504"/>
      <c r="H20" s="504"/>
      <c r="I20" s="504"/>
    </row>
    <row r="21" spans="2:9">
      <c r="B21" s="83" t="s">
        <v>77</v>
      </c>
      <c r="C21" s="84">
        <v>183</v>
      </c>
      <c r="E21" s="501"/>
      <c r="F21" s="503"/>
      <c r="G21" s="504"/>
      <c r="H21" s="504"/>
      <c r="I21" s="504"/>
    </row>
    <row r="22" spans="2:9">
      <c r="B22" s="83" t="s">
        <v>78</v>
      </c>
      <c r="C22" s="84">
        <v>237</v>
      </c>
      <c r="E22" s="501"/>
      <c r="F22" s="503"/>
      <c r="G22" s="504"/>
      <c r="H22" s="504"/>
      <c r="I22" s="504"/>
    </row>
    <row r="23" spans="2:9" ht="14.25" customHeight="1">
      <c r="B23" s="83" t="s">
        <v>79</v>
      </c>
      <c r="C23" s="84">
        <v>205</v>
      </c>
      <c r="E23" s="501" t="s">
        <v>254</v>
      </c>
      <c r="F23" s="502" t="s">
        <v>255</v>
      </c>
      <c r="G23" s="504">
        <v>23000</v>
      </c>
      <c r="H23" s="504">
        <v>1917</v>
      </c>
      <c r="I23" s="504">
        <v>958</v>
      </c>
    </row>
    <row r="24" spans="2:9">
      <c r="B24" s="83" t="s">
        <v>80</v>
      </c>
      <c r="C24" s="84">
        <v>263</v>
      </c>
      <c r="E24" s="501"/>
      <c r="F24" s="502"/>
      <c r="G24" s="504"/>
      <c r="H24" s="504"/>
      <c r="I24" s="504"/>
    </row>
    <row r="25" spans="2:9">
      <c r="B25" s="83" t="s">
        <v>81</v>
      </c>
      <c r="C25" s="84">
        <v>217</v>
      </c>
      <c r="E25" s="501"/>
      <c r="F25" s="502"/>
      <c r="G25" s="504"/>
      <c r="H25" s="504"/>
      <c r="I25" s="504"/>
    </row>
    <row r="26" spans="2:9">
      <c r="B26" s="83" t="s">
        <v>82</v>
      </c>
      <c r="C26" s="84">
        <v>204</v>
      </c>
      <c r="E26" s="501"/>
      <c r="F26" s="502"/>
      <c r="G26" s="504"/>
      <c r="H26" s="504"/>
      <c r="I26" s="504"/>
    </row>
    <row r="27" spans="2:9">
      <c r="B27" s="83" t="s">
        <v>83</v>
      </c>
      <c r="C27" s="84">
        <v>222</v>
      </c>
      <c r="E27" s="501"/>
      <c r="F27" s="502"/>
      <c r="G27" s="504"/>
      <c r="H27" s="504"/>
      <c r="I27" s="504"/>
    </row>
    <row r="28" spans="2:9">
      <c r="B28" s="83" t="s">
        <v>84</v>
      </c>
      <c r="C28" s="84">
        <v>205</v>
      </c>
      <c r="E28" s="501"/>
      <c r="F28" s="502"/>
      <c r="G28" s="504"/>
      <c r="H28" s="504"/>
      <c r="I28" s="504"/>
    </row>
    <row r="29" spans="2:9">
      <c r="B29" s="83" t="s">
        <v>85</v>
      </c>
      <c r="C29" s="84">
        <v>180</v>
      </c>
      <c r="E29" s="501" t="s">
        <v>256</v>
      </c>
      <c r="F29" s="503" t="s">
        <v>262</v>
      </c>
      <c r="G29" s="507">
        <v>19500</v>
      </c>
      <c r="H29" s="507">
        <v>1625</v>
      </c>
      <c r="I29" s="507">
        <v>813</v>
      </c>
    </row>
    <row r="30" spans="2:9">
      <c r="B30" s="83" t="s">
        <v>86</v>
      </c>
      <c r="C30" s="84">
        <v>212</v>
      </c>
      <c r="E30" s="501"/>
      <c r="F30" s="503"/>
      <c r="G30" s="507"/>
      <c r="H30" s="507"/>
      <c r="I30" s="507"/>
    </row>
    <row r="31" spans="2:9">
      <c r="B31" s="83" t="s">
        <v>87</v>
      </c>
      <c r="C31" s="84">
        <v>257</v>
      </c>
      <c r="E31" s="501"/>
      <c r="F31" s="503"/>
      <c r="G31" s="507"/>
      <c r="H31" s="507"/>
      <c r="I31" s="507"/>
    </row>
    <row r="32" spans="2:9" ht="15" thickBot="1">
      <c r="B32" s="85" t="s">
        <v>88</v>
      </c>
      <c r="C32" s="86">
        <v>276</v>
      </c>
      <c r="E32" s="501"/>
      <c r="F32" s="503"/>
      <c r="G32" s="507"/>
      <c r="H32" s="507"/>
      <c r="I32" s="507"/>
    </row>
    <row r="33" spans="2:9" ht="15" thickBot="1">
      <c r="E33" s="501"/>
      <c r="F33" s="503"/>
      <c r="G33" s="507"/>
      <c r="H33" s="507"/>
      <c r="I33" s="507"/>
    </row>
    <row r="34" spans="2:9" ht="15" thickBot="1">
      <c r="B34" s="81" t="s">
        <v>89</v>
      </c>
      <c r="C34" s="82" t="s">
        <v>60</v>
      </c>
      <c r="E34" s="505"/>
      <c r="F34" s="506"/>
      <c r="G34" s="508"/>
      <c r="H34" s="508"/>
      <c r="I34" s="508"/>
    </row>
    <row r="35" spans="2:9">
      <c r="B35" s="83" t="s">
        <v>90</v>
      </c>
      <c r="C35" s="84">
        <v>349</v>
      </c>
    </row>
    <row r="36" spans="2:9">
      <c r="B36" s="83" t="s">
        <v>91</v>
      </c>
      <c r="C36" s="84">
        <v>275</v>
      </c>
      <c r="E36" s="103" t="s">
        <v>263</v>
      </c>
    </row>
    <row r="37" spans="2:9" ht="15" thickBot="1">
      <c r="B37" s="85" t="s">
        <v>184</v>
      </c>
      <c r="C37" s="86">
        <v>225</v>
      </c>
      <c r="E37" s="103" t="s">
        <v>264</v>
      </c>
    </row>
  </sheetData>
  <sheetProtection algorithmName="SHA-512" hashValue="NnclwBh9qFaxa4zrcKBTS1BvQaQ0SinL/0UPaOmwyJcvAh27HuheldXIfs3s3XZGCVFo5hiBfDkRV8Uz+1nLCg==" saltValue="fv9ejD1HmihIexjkPk2JUA==" spinCount="100000" sheet="1" objects="1" scenarios="1" selectLockedCells="1"/>
  <mergeCells count="28">
    <mergeCell ref="B2:C2"/>
    <mergeCell ref="B3:C3"/>
    <mergeCell ref="E2:I2"/>
    <mergeCell ref="F9:F15"/>
    <mergeCell ref="E9:E15"/>
    <mergeCell ref="G9:G15"/>
    <mergeCell ref="H9:H15"/>
    <mergeCell ref="I9:I15"/>
    <mergeCell ref="E5:E8"/>
    <mergeCell ref="F5:F8"/>
    <mergeCell ref="G5:G8"/>
    <mergeCell ref="H5:H8"/>
    <mergeCell ref="I5:I8"/>
    <mergeCell ref="E29:E34"/>
    <mergeCell ref="F29:F34"/>
    <mergeCell ref="G29:G34"/>
    <mergeCell ref="H29:H34"/>
    <mergeCell ref="I29:I34"/>
    <mergeCell ref="F23:F28"/>
    <mergeCell ref="E23:E28"/>
    <mergeCell ref="G23:G28"/>
    <mergeCell ref="H23:H28"/>
    <mergeCell ref="I23:I28"/>
    <mergeCell ref="E16:E22"/>
    <mergeCell ref="F16:F22"/>
    <mergeCell ref="G16:G22"/>
    <mergeCell ref="H16:H22"/>
    <mergeCell ref="I16:I22"/>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1"/>
  <dimension ref="A1:D51"/>
  <sheetViews>
    <sheetView topLeftCell="A16" workbookViewId="0">
      <selection activeCell="A26" sqref="A26"/>
    </sheetView>
  </sheetViews>
  <sheetFormatPr defaultColWidth="9.109375" defaultRowHeight="14.4"/>
  <cols>
    <col min="1" max="1" width="38.33203125" style="143" customWidth="1"/>
    <col min="2" max="7" width="9.109375" style="143"/>
    <col min="8" max="8" width="13.6640625" style="143" customWidth="1"/>
    <col min="9" max="16384" width="9.109375" style="143"/>
  </cols>
  <sheetData>
    <row r="1" spans="1:4" ht="15" thickBot="1">
      <c r="A1" s="154" t="s">
        <v>122</v>
      </c>
    </row>
    <row r="2" spans="1:4">
      <c r="A2" s="155" t="s">
        <v>237</v>
      </c>
    </row>
    <row r="3" spans="1:4">
      <c r="A3" s="113" t="s">
        <v>238</v>
      </c>
    </row>
    <row r="4" spans="1:4" ht="15" thickBot="1">
      <c r="A4" s="156" t="s">
        <v>239</v>
      </c>
    </row>
    <row r="6" spans="1:4">
      <c r="C6" s="144"/>
      <c r="D6" s="145"/>
    </row>
    <row r="8" spans="1:4" ht="15" thickBot="1"/>
    <row r="9" spans="1:4" ht="15" thickBot="1">
      <c r="A9" s="154" t="s">
        <v>113</v>
      </c>
    </row>
    <row r="10" spans="1:4">
      <c r="A10" s="155" t="s">
        <v>172</v>
      </c>
    </row>
    <row r="11" spans="1:4">
      <c r="A11" s="113" t="s">
        <v>175</v>
      </c>
    </row>
    <row r="12" spans="1:4" ht="15" thickBot="1">
      <c r="A12" s="156" t="s">
        <v>173</v>
      </c>
    </row>
    <row r="14" spans="1:4" ht="15" thickBot="1"/>
    <row r="15" spans="1:4" ht="15" thickBot="1">
      <c r="A15" s="152" t="s">
        <v>113</v>
      </c>
      <c r="B15" s="153" t="s">
        <v>112</v>
      </c>
    </row>
    <row r="16" spans="1:4">
      <c r="A16" s="150" t="s">
        <v>114</v>
      </c>
      <c r="B16" s="151">
        <v>7.5</v>
      </c>
    </row>
    <row r="17" spans="1:2">
      <c r="A17" s="146" t="s">
        <v>115</v>
      </c>
      <c r="B17" s="147">
        <f>+(B16+B18)/2</f>
        <v>5.75</v>
      </c>
    </row>
    <row r="18" spans="1:2" ht="15" thickBot="1">
      <c r="A18" s="148" t="s">
        <v>116</v>
      </c>
      <c r="B18" s="149">
        <v>4</v>
      </c>
    </row>
    <row r="22" spans="1:2">
      <c r="A22" s="219" t="s">
        <v>182</v>
      </c>
    </row>
    <row r="23" spans="1:2" ht="28.8">
      <c r="A23" s="256" t="s">
        <v>196</v>
      </c>
    </row>
    <row r="24" spans="1:2" ht="57.6">
      <c r="A24" s="256" t="s">
        <v>197</v>
      </c>
    </row>
    <row r="25" spans="1:2">
      <c r="A25" s="143" t="s">
        <v>368</v>
      </c>
    </row>
    <row r="26" spans="1:2">
      <c r="A26" s="143" t="s">
        <v>367</v>
      </c>
    </row>
    <row r="27" spans="1:2">
      <c r="A27" s="143" t="s">
        <v>164</v>
      </c>
    </row>
    <row r="28" spans="1:2">
      <c r="A28" s="143" t="s">
        <v>165</v>
      </c>
    </row>
    <row r="33" spans="1:1">
      <c r="A33" s="219" t="s">
        <v>183</v>
      </c>
    </row>
    <row r="34" spans="1:1">
      <c r="A34" s="217" t="s">
        <v>176</v>
      </c>
    </row>
    <row r="35" spans="1:1">
      <c r="A35" s="217" t="s">
        <v>177</v>
      </c>
    </row>
    <row r="36" spans="1:1">
      <c r="A36" s="217" t="s">
        <v>178</v>
      </c>
    </row>
    <row r="37" spans="1:1">
      <c r="A37" s="217" t="s">
        <v>179</v>
      </c>
    </row>
    <row r="38" spans="1:1">
      <c r="A38" s="217" t="s">
        <v>132</v>
      </c>
    </row>
    <row r="39" spans="1:1">
      <c r="A39" s="217" t="s">
        <v>180</v>
      </c>
    </row>
    <row r="40" spans="1:1">
      <c r="A40" s="217" t="s">
        <v>181</v>
      </c>
    </row>
    <row r="41" spans="1:1">
      <c r="A41" s="217"/>
    </row>
    <row r="42" spans="1:1">
      <c r="A42" s="218"/>
    </row>
    <row r="44" spans="1:1">
      <c r="A44" s="219" t="s">
        <v>188</v>
      </c>
    </row>
    <row r="45" spans="1:1">
      <c r="A45" s="217" t="s">
        <v>189</v>
      </c>
    </row>
    <row r="46" spans="1:1">
      <c r="A46" s="217" t="s">
        <v>190</v>
      </c>
    </row>
    <row r="47" spans="1:1">
      <c r="A47" s="217" t="s">
        <v>191</v>
      </c>
    </row>
    <row r="48" spans="1:1">
      <c r="A48" s="217" t="s">
        <v>192</v>
      </c>
    </row>
    <row r="49" spans="1:1">
      <c r="A49" s="217" t="s">
        <v>193</v>
      </c>
    </row>
    <row r="50" spans="1:1">
      <c r="A50" s="217" t="s">
        <v>194</v>
      </c>
    </row>
    <row r="51" spans="1:1">
      <c r="A51" s="217" t="s">
        <v>195</v>
      </c>
    </row>
  </sheetData>
  <sheetProtection algorithmName="SHA-512" hashValue="njalthIRT5T00Zbmw2/u6B8syA06DovS4p9r912fbmXLVlaK2A/IsWK5bPE4mIEZZmNB8VT22MkLgNKCKQorgA==" saltValue="dv/UFOU7pingm14MLT2BcQ=="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G45"/>
  <sheetViews>
    <sheetView tabSelected="1" zoomScale="85" zoomScaleNormal="85" zoomScaleSheetLayoutView="85" workbookViewId="0">
      <selection activeCell="A5" sqref="A5"/>
    </sheetView>
  </sheetViews>
  <sheetFormatPr defaultColWidth="9.109375" defaultRowHeight="14.4"/>
  <cols>
    <col min="1" max="1" width="148.33203125" style="1" customWidth="1"/>
    <col min="2" max="2" width="29.88671875" style="1" customWidth="1"/>
    <col min="3" max="3" width="22.5546875" style="1" customWidth="1"/>
    <col min="4" max="4" width="26.88671875" style="1" customWidth="1"/>
    <col min="5" max="5" width="1.5546875" style="1" customWidth="1"/>
    <col min="6" max="6" width="9.109375" style="1"/>
    <col min="7" max="7" width="12.44140625" style="1" customWidth="1"/>
    <col min="8" max="8" width="19.33203125" style="1" customWidth="1"/>
    <col min="9" max="16384" width="9.109375" style="1"/>
  </cols>
  <sheetData>
    <row r="1" spans="1:6" ht="37.200000000000003" thickBot="1">
      <c r="A1" s="381" t="s">
        <v>163</v>
      </c>
      <c r="B1" s="382"/>
      <c r="C1" s="382"/>
      <c r="D1" s="383"/>
    </row>
    <row r="2" spans="1:6" ht="15" thickBot="1"/>
    <row r="3" spans="1:6" ht="63" customHeight="1" thickBot="1">
      <c r="A3" s="290" t="s">
        <v>225</v>
      </c>
      <c r="B3" s="394" t="s">
        <v>164</v>
      </c>
      <c r="C3" s="395"/>
      <c r="D3" s="396"/>
    </row>
    <row r="4" spans="1:6" ht="25.5" customHeight="1" thickBot="1">
      <c r="A4" s="290" t="s">
        <v>224</v>
      </c>
      <c r="B4" s="379" t="s">
        <v>237</v>
      </c>
      <c r="C4" s="172">
        <f>IF(B4=DATA!A2,5000.01,IF(B4=DATA!A3,80000.01,IF(B4=DATA!A4,80000.01,IF(B4="","",""))))</f>
        <v>5000.01</v>
      </c>
      <c r="D4" s="315">
        <f>IF(B4="Μεσαία / Medium",80000,IF(B4="Μεγάλη / Large 200Κ",200000,IF(B4="Μεγάλη / Large 300Κ",300000,IF(B4="","",""))))</f>
        <v>80000</v>
      </c>
    </row>
    <row r="5" spans="1:6" ht="37.5" customHeight="1" thickBot="1">
      <c r="A5" s="257"/>
      <c r="B5" s="385" t="s">
        <v>123</v>
      </c>
      <c r="C5" s="386"/>
      <c r="D5" s="387"/>
    </row>
    <row r="6" spans="1:6" ht="61.5" customHeight="1" thickBot="1">
      <c r="A6" s="257"/>
      <c r="B6" s="385" t="s">
        <v>245</v>
      </c>
      <c r="C6" s="386"/>
      <c r="D6" s="387"/>
    </row>
    <row r="7" spans="1:6" ht="56.25" customHeight="1" thickBot="1">
      <c r="A7" s="259" t="s">
        <v>283</v>
      </c>
      <c r="B7" s="317"/>
      <c r="C7" s="388" t="str">
        <f>IF(B7&lt;0%,"Η τιμή δεν μπορεί να είναι μεγαλύτερη από 90,00%",IF(B7&gt;90%,"Η τιμή δεν μπορεί να είναι μεγαλύτερη από 90,00%",""))</f>
        <v/>
      </c>
      <c r="D7" s="389"/>
    </row>
    <row r="8" spans="1:6" ht="56.25" customHeight="1" thickBot="1">
      <c r="A8" s="259" t="s">
        <v>284</v>
      </c>
      <c r="B8" s="318" t="str">
        <f>IF(B7="","",100%-B7)</f>
        <v/>
      </c>
      <c r="C8" s="390"/>
      <c r="D8" s="391"/>
    </row>
    <row r="9" spans="1:6" ht="56.25" customHeight="1" thickBot="1">
      <c r="A9" s="259" t="s">
        <v>309</v>
      </c>
      <c r="B9" s="318" t="str">
        <f>IF((B31+B33)=0,"",+B33/(B31+B33))</f>
        <v/>
      </c>
      <c r="C9" s="390"/>
      <c r="D9" s="391"/>
    </row>
    <row r="10" spans="1:6" ht="56.25" customHeight="1" thickBot="1">
      <c r="A10" s="259" t="s">
        <v>228</v>
      </c>
      <c r="B10" s="317"/>
      <c r="C10" s="392" t="str">
        <f>IF(B10&lt;0%,"Η τιμή πρέπει να είναι μεταξύ 0,01% και 15,00%",IF(B10&gt;15%,"Η τιμή πρέπει να είναι μεταξύ 0,01% και 15,00%",""))</f>
        <v/>
      </c>
      <c r="D10" s="393"/>
    </row>
    <row r="11" spans="1:6" ht="21" customHeight="1" thickBot="1">
      <c r="A11" s="260"/>
      <c r="B11" s="305" t="s">
        <v>241</v>
      </c>
      <c r="C11" s="305" t="s">
        <v>242</v>
      </c>
      <c r="D11" s="305" t="s">
        <v>243</v>
      </c>
    </row>
    <row r="12" spans="1:6" ht="36.6" thickBot="1">
      <c r="A12" s="259" t="s">
        <v>236</v>
      </c>
      <c r="B12" s="319"/>
      <c r="C12" s="319"/>
      <c r="D12" s="320" t="str">
        <f>IF(B12="","",(C12-B12)/30.41663)</f>
        <v/>
      </c>
      <c r="F12" s="258"/>
    </row>
    <row r="13" spans="1:6" ht="39.75" customHeight="1" thickBot="1">
      <c r="A13" s="398" t="s">
        <v>285</v>
      </c>
      <c r="B13" s="398"/>
      <c r="C13" s="398"/>
      <c r="D13" s="398"/>
      <c r="F13" s="258"/>
    </row>
    <row r="14" spans="1:6" ht="6.75" customHeight="1" thickBot="1">
      <c r="A14" s="368"/>
      <c r="B14" s="368"/>
      <c r="C14" s="368"/>
      <c r="D14" s="368"/>
      <c r="F14" s="258"/>
    </row>
    <row r="15" spans="1:6" s="99" customFormat="1" ht="47.4" thickBot="1">
      <c r="A15" s="308"/>
      <c r="B15" s="310" t="s">
        <v>124</v>
      </c>
      <c r="C15" s="116" t="s">
        <v>138</v>
      </c>
      <c r="D15" s="116" t="s">
        <v>108</v>
      </c>
    </row>
    <row r="16" spans="1:6" s="100" customFormat="1" ht="63" customHeight="1" thickBot="1">
      <c r="A16" s="309" t="s">
        <v>229</v>
      </c>
      <c r="B16" s="314">
        <f>+Προσωπικό!O46</f>
        <v>0</v>
      </c>
      <c r="C16" s="316" t="str">
        <f t="shared" ref="C16:C23" si="0">IF(SUM($C$36:$C$37)=0,"",B16/SUM($C$36:$C$37))</f>
        <v/>
      </c>
      <c r="D16" s="315">
        <f>ROUND(+B16*$B$7,2)</f>
        <v>0</v>
      </c>
    </row>
    <row r="17" spans="1:7" s="100" customFormat="1" ht="63" customHeight="1" thickBot="1">
      <c r="A17" s="309" t="s">
        <v>230</v>
      </c>
      <c r="B17" s="314">
        <f>+Εθελοντές!G55</f>
        <v>0</v>
      </c>
      <c r="C17" s="316" t="str">
        <f t="shared" si="0"/>
        <v/>
      </c>
      <c r="D17" s="315">
        <f t="shared" ref="D17:D23" si="1">ROUND(+B17*$B$7,2)</f>
        <v>0</v>
      </c>
    </row>
    <row r="18" spans="1:7" s="100" customFormat="1" ht="63" customHeight="1" thickBot="1">
      <c r="A18" s="309" t="s">
        <v>231</v>
      </c>
      <c r="B18" s="314">
        <f>+Ταξίδια!O30</f>
        <v>0</v>
      </c>
      <c r="C18" s="316" t="str">
        <f t="shared" si="0"/>
        <v/>
      </c>
      <c r="D18" s="315">
        <f t="shared" si="1"/>
        <v>0</v>
      </c>
    </row>
    <row r="19" spans="1:7" s="100" customFormat="1" ht="63" customHeight="1" thickBot="1">
      <c r="A19" s="309" t="s">
        <v>240</v>
      </c>
      <c r="B19" s="314">
        <f>Αποσβέσεις!K25</f>
        <v>0</v>
      </c>
      <c r="C19" s="316" t="str">
        <f t="shared" si="0"/>
        <v/>
      </c>
      <c r="D19" s="315">
        <f t="shared" si="1"/>
        <v>0</v>
      </c>
    </row>
    <row r="20" spans="1:7" s="100" customFormat="1" ht="63" customHeight="1" thickBot="1">
      <c r="A20" s="309" t="s">
        <v>232</v>
      </c>
      <c r="B20" s="314">
        <f>Εξοπλισμός!G25</f>
        <v>0</v>
      </c>
      <c r="C20" s="316" t="str">
        <f t="shared" si="0"/>
        <v/>
      </c>
      <c r="D20" s="315">
        <f t="shared" si="1"/>
        <v>0</v>
      </c>
    </row>
    <row r="21" spans="1:7" s="100" customFormat="1" ht="63" customHeight="1" thickBot="1">
      <c r="A21" s="309" t="s">
        <v>233</v>
      </c>
      <c r="B21" s="314">
        <f>Αναλώσιμα!G18</f>
        <v>0</v>
      </c>
      <c r="C21" s="316" t="str">
        <f t="shared" si="0"/>
        <v/>
      </c>
      <c r="D21" s="315">
        <f t="shared" si="1"/>
        <v>0</v>
      </c>
    </row>
    <row r="22" spans="1:7" s="100" customFormat="1" ht="63" customHeight="1" thickBot="1">
      <c r="A22" s="309" t="s">
        <v>286</v>
      </c>
      <c r="B22" s="314">
        <f>Υπεργολαβίες!E23</f>
        <v>0</v>
      </c>
      <c r="C22" s="316" t="str">
        <f t="shared" si="0"/>
        <v/>
      </c>
      <c r="D22" s="315">
        <f t="shared" si="1"/>
        <v>0</v>
      </c>
    </row>
    <row r="23" spans="1:7" s="100" customFormat="1" ht="63" customHeight="1" thickBot="1">
      <c r="A23" s="309" t="s">
        <v>287</v>
      </c>
      <c r="B23" s="314">
        <f>'Λοιπές άμεσες'!E45</f>
        <v>0</v>
      </c>
      <c r="C23" s="316" t="str">
        <f t="shared" si="0"/>
        <v/>
      </c>
      <c r="D23" s="315">
        <f t="shared" si="1"/>
        <v>0</v>
      </c>
    </row>
    <row r="24" spans="1:7" ht="6.75" customHeight="1" thickBot="1">
      <c r="A24" s="2"/>
      <c r="B24" s="2"/>
      <c r="C24" s="3"/>
      <c r="D24" s="4"/>
    </row>
    <row r="25" spans="1:7" s="100" customFormat="1" ht="30" customHeight="1" thickBot="1">
      <c r="A25" s="321" t="s">
        <v>26</v>
      </c>
      <c r="B25" s="172">
        <f>SUM(B16:B23)</f>
        <v>0</v>
      </c>
      <c r="C25" s="115"/>
      <c r="D25" s="172">
        <f>SUM(D16:D23)</f>
        <v>0</v>
      </c>
    </row>
    <row r="26" spans="1:7" s="4" customFormat="1" ht="25.5" customHeight="1" thickBot="1">
      <c r="A26" s="384" t="str">
        <f>IF(B27&gt;(B25*50%),"ΠΡΟΣΟΧΗ!!! ΤΟ ΚΟΣΤΟΣ ΑΝΑΚΑΤΑΣΚΕΥΗΣ ΔΕΝ ΜΠΟΡΕΙ ΝΑ ΞΕΠΕΡΝΑ ΤΟ ΠΟΣΟ ΤΩΝ","")</f>
        <v/>
      </c>
      <c r="B26" s="384"/>
      <c r="C26" s="384"/>
      <c r="D26" s="168" t="str">
        <f>IF(B27&gt;(B25*50%),(B25*50%),"")</f>
        <v/>
      </c>
      <c r="E26" s="101"/>
    </row>
    <row r="27" spans="1:7" s="100" customFormat="1" ht="63" customHeight="1" thickBot="1">
      <c r="A27" s="303" t="s">
        <v>234</v>
      </c>
      <c r="B27" s="172">
        <f>+Ανακατασκευή!E23</f>
        <v>0</v>
      </c>
      <c r="C27" s="316" t="str">
        <f>IF(SUM($C$36:$C$37)=0,"",B27/SUM($C$36:$C$37))</f>
        <v/>
      </c>
      <c r="D27" s="172">
        <f>ROUND(+B27*$B$7,2)</f>
        <v>0</v>
      </c>
    </row>
    <row r="28" spans="1:7" s="100" customFormat="1" ht="6.75" customHeight="1" thickBot="1">
      <c r="A28" s="5"/>
      <c r="B28" s="5"/>
      <c r="C28" s="3"/>
      <c r="D28" s="1"/>
    </row>
    <row r="29" spans="1:7" s="100" customFormat="1" ht="63" customHeight="1" thickBot="1">
      <c r="A29" s="303" t="s">
        <v>235</v>
      </c>
      <c r="B29" s="172">
        <f>ROUND(+(Προσωπικό!O46)*B10,2)</f>
        <v>0</v>
      </c>
      <c r="C29" s="316" t="str">
        <f>IF(SUM($C$36:$C$37)=0,"",B29/SUM($C$36:$C$37))</f>
        <v/>
      </c>
      <c r="D29" s="172">
        <f>ROUND(+B29*$B$7,2)</f>
        <v>0</v>
      </c>
    </row>
    <row r="30" spans="1:7" ht="13.35" customHeight="1" thickBot="1">
      <c r="A30" s="384"/>
      <c r="B30" s="384"/>
      <c r="C30" s="384"/>
      <c r="D30" s="105"/>
    </row>
    <row r="31" spans="1:7" s="100" customFormat="1" ht="25.35" customHeight="1" thickBot="1">
      <c r="A31" s="307" t="s">
        <v>288</v>
      </c>
      <c r="B31" s="172">
        <f>+B25+B27+B29</f>
        <v>0</v>
      </c>
      <c r="C31" s="316" t="str">
        <f>IF(SUM($C$36:$C$37)=0,"",B31/SUM($C$36:$C$37))</f>
        <v/>
      </c>
      <c r="D31" s="172" t="str">
        <f>IF((D25+D27+D29)&lt;5000,"-----------",IF((D25+D27+D29)&gt;68000,"ΥΠΕΡΒΑΣΗ",(D25+D27+D29)))</f>
        <v>-----------</v>
      </c>
      <c r="G31" s="1"/>
    </row>
    <row r="32" spans="1:7" ht="10.5" customHeight="1" thickBot="1">
      <c r="A32" s="206"/>
      <c r="B32" s="206"/>
      <c r="C32" s="206"/>
      <c r="D32" s="105"/>
    </row>
    <row r="33" spans="1:4" ht="25.35" customHeight="1" thickBot="1">
      <c r="A33" s="306" t="s">
        <v>289</v>
      </c>
      <c r="B33" s="172">
        <f>+'Capacity Building'!E44</f>
        <v>0</v>
      </c>
      <c r="C33" s="316" t="str">
        <f>IF(SUM($C$36:$C$37)=0,"",B33/SUM($C$36:$C$37))</f>
        <v/>
      </c>
      <c r="D33" s="172">
        <f>ROUND(IF(SUM('Capacity Building'!E4:E43)&gt;'Capacity Building'!E2,"! ΥΠΕΡΒΑΣΗ !",'Capacity Building'!E44)*$B$7,2)</f>
        <v>0</v>
      </c>
    </row>
    <row r="34" spans="1:4" ht="14.25" customHeight="1" thickBot="1">
      <c r="A34" s="206"/>
      <c r="B34" s="206"/>
      <c r="C34" s="206"/>
      <c r="D34" s="105"/>
    </row>
    <row r="35" spans="1:4" ht="25.5" customHeight="1" thickBot="1">
      <c r="A35" s="206"/>
      <c r="B35" s="305" t="s">
        <v>244</v>
      </c>
      <c r="C35" s="173" t="str">
        <f>IF(B7="","",100%)</f>
        <v/>
      </c>
      <c r="D35" s="173" t="str">
        <f>IF(B7="","",B7)</f>
        <v/>
      </c>
    </row>
    <row r="36" spans="1:4" s="100" customFormat="1" ht="45.75" customHeight="1" thickBot="1">
      <c r="A36" s="402" t="s">
        <v>27</v>
      </c>
      <c r="B36" s="170" t="str">
        <f>+DATA!A2</f>
        <v>Μεσαία / Medium</v>
      </c>
      <c r="C36" s="312">
        <f>IF(B4=B36,+B25+B27+B29+B33,"")</f>
        <v>0</v>
      </c>
      <c r="D36" s="172">
        <f>IF(D31="ΥΠΕΡΒΑΣΗ","ΥΠΕΡΒΑΣΗ",IF(B4=B36,IF(+D25+D27+D29+D33&gt;80000,"! ΔΙΟΡΘΩΣΤΕ !          ! ΥΠΕΡΒΑΣΗ !",ROUND((+D25+D27+D29+D33),2)),""))</f>
        <v>0</v>
      </c>
    </row>
    <row r="37" spans="1:4" s="100" customFormat="1" ht="45.75" customHeight="1" thickBot="1">
      <c r="A37" s="403"/>
      <c r="B37" s="171" t="str">
        <f>+DATA!A4</f>
        <v>Μεγάλη / Large 300Κ</v>
      </c>
      <c r="C37" s="313" t="str">
        <f>+IF(B4=B37,+B25+B27+B29+B33,"")</f>
        <v/>
      </c>
      <c r="D37" s="311" t="str">
        <f>IF(B4=B37,IF(+D25+D27+D29+D33&gt;300000,"! ΔΙΟΡΘΩΣΤΕ !          ! ΥΠΕΡΒΑΣΗ !",+D25+D27+D29+D33),"")</f>
        <v/>
      </c>
    </row>
    <row r="38" spans="1:4" ht="13.95" customHeight="1" thickBot="1">
      <c r="A38" s="304"/>
      <c r="B38" s="304"/>
      <c r="C38" s="304"/>
      <c r="D38" s="106"/>
    </row>
    <row r="39" spans="1:4" s="100" customFormat="1" ht="44.25" customHeight="1" thickBot="1">
      <c r="A39" s="371" t="s">
        <v>290</v>
      </c>
      <c r="B39" s="400" t="str">
        <f>IF(Εθελοντές!G55&gt;SUM(C36:C37)*0.1,"ΥΠΕΡΒΑΣΗ ΠΟΣΟΥ ΕΘΕΛΟΝΤΙΚΗΣ ΕΡΓΑΣΙΑΣ","")</f>
        <v/>
      </c>
      <c r="C39" s="401"/>
      <c r="D39" s="323">
        <f>SUM(D36:D37)</f>
        <v>0</v>
      </c>
    </row>
    <row r="40" spans="1:4" ht="40.5" customHeight="1" thickBot="1">
      <c r="A40" s="372" t="s">
        <v>291</v>
      </c>
      <c r="B40" s="4"/>
      <c r="C40" s="6"/>
      <c r="D40" s="323">
        <f>IF(D39=0,0,+SUM(C36:C37)-D39)</f>
        <v>0</v>
      </c>
    </row>
    <row r="41" spans="1:4" ht="72.75" customHeight="1" thickBot="1">
      <c r="A41" s="373" t="s">
        <v>369</v>
      </c>
      <c r="B41" s="370"/>
      <c r="C41" s="102"/>
      <c r="D41" s="404" t="str">
        <f>IF(AND(B3="",B25&gt;0),IF(B3="","ΕΠΙΛΕΞΤΕ ΠΡΟΣΚΛΗΣΗ ΕΝΔΙΑΦΕΡΟΝΤΟΣ",""),"")</f>
        <v/>
      </c>
    </row>
    <row r="42" spans="1:4" ht="51" customHeight="1" thickBot="1">
      <c r="A42" s="374" t="s">
        <v>137</v>
      </c>
      <c r="B42" s="322">
        <f>+IF(B41="",D40-B41,IF(B41&lt;(D40),D40-B41,"ΔΙΟΡΘΩΣΤΕ"))</f>
        <v>0</v>
      </c>
      <c r="C42" s="102"/>
      <c r="D42" s="405"/>
    </row>
    <row r="43" spans="1:4" ht="31.5" customHeight="1">
      <c r="A43" s="399" t="str">
        <f>IF(B41&gt;Εθελοντές!G55,"ΔΙΟΡΘΩΣΤΕ. ΑΝΩΤΑΤΟ ΠΟΣΟ ΣΥΝΕΙΣΦΟΡΑΣ ΣΕ ΕΙΔΟΣ","")</f>
        <v/>
      </c>
      <c r="B43" s="399"/>
      <c r="C43" s="169" t="str">
        <f>IF(A43="ΔΙΟΡΘΩΣΤΕ. ΑΝΩΤΑΤΟ ΠΟΣΟ ΣΥΝΕΙΣΦΟΡΑΣ ΣΕ ΕΙΔΟΣ",Εθελοντές!G55,"")</f>
        <v/>
      </c>
      <c r="D43" s="405"/>
    </row>
    <row r="44" spans="1:4" ht="18">
      <c r="A44" s="397" t="s">
        <v>135</v>
      </c>
      <c r="B44" s="397"/>
      <c r="C44" s="397"/>
      <c r="D44" s="405"/>
    </row>
    <row r="45" spans="1:4" ht="18">
      <c r="A45" s="397" t="s">
        <v>136</v>
      </c>
      <c r="B45" s="397"/>
      <c r="C45" s="397"/>
      <c r="D45" s="177"/>
    </row>
  </sheetData>
  <sheetProtection algorithmName="SHA-512" hashValue="PSL3vDO+dvOh+eUH7PTbS+g6awlu73lPdwckw8pHUM9oRRLvbDS86Ng/dZ7KmbSRwAdRQZikErmDmrUHhig4WQ==" saltValue="ln3vGelryP+yJmUDKGheTQ==" spinCount="100000" sheet="1" selectLockedCells="1"/>
  <protectedRanges>
    <protectedRange password="8362" sqref="B39 C40 A1:D2 B41:B42 A15 A38 A30 A24:D24 A26:D26 B25:C25 B28:D28 C35:C36 B37:C38 A32 D30:D32 A35:B35 A34:D34 B27:C27 B29:C33 B16:C23 D35:D40" name="Περιοχή1"/>
    <protectedRange password="8362" sqref="A11:C14 A3:D10" name="Περιοχή1_1"/>
    <protectedRange password="8362" sqref="B15:C15" name="Περιοχή1_2"/>
    <protectedRange password="8362" sqref="A16:A23" name="Περιοχή1_3"/>
    <protectedRange password="8362" sqref="A25" name="Περιοχή1_4"/>
    <protectedRange password="8362" sqref="A27:A29 A31 A33" name="Περιοχή1_5"/>
    <protectedRange password="8362" sqref="A37 A36" name="Περιοχή1_6"/>
    <protectedRange password="8362" sqref="A39:A40" name="Περιοχή1_7"/>
    <protectedRange password="8362" sqref="D27 D29 D33 D16:D23" name="Περιοχή1_8"/>
    <protectedRange password="8362" sqref="D11:D15" name="Περιοχή1_2_1"/>
    <protectedRange password="8362" sqref="D25" name="Περιοχή1_9"/>
  </protectedRanges>
  <mergeCells count="17">
    <mergeCell ref="A44:C44"/>
    <mergeCell ref="A13:D13"/>
    <mergeCell ref="A45:C45"/>
    <mergeCell ref="A43:B43"/>
    <mergeCell ref="B39:C39"/>
    <mergeCell ref="A36:A37"/>
    <mergeCell ref="D41:D44"/>
    <mergeCell ref="A1:D1"/>
    <mergeCell ref="A26:C26"/>
    <mergeCell ref="A30:C30"/>
    <mergeCell ref="B5:D5"/>
    <mergeCell ref="B6:D6"/>
    <mergeCell ref="C7:D7"/>
    <mergeCell ref="C8:D8"/>
    <mergeCell ref="C10:D10"/>
    <mergeCell ref="C9:D9"/>
    <mergeCell ref="B3:D3"/>
  </mergeCells>
  <conditionalFormatting sqref="A26:C26">
    <cfRule type="expression" dxfId="10" priority="25">
      <formula>$A$26="ΠΡΟΣΟΧΗ!!! ΤΟ ΚΟΣΤΟΣ ΑΝΑΚΑΤΑΣΚΕΥΗΣ ΔΕΝ ΜΠΟΡΕΙ ΝΑ ΞΕΠΕΡΝΑ ΤΟ ΠΟΣΟ ΤΩΝ"</formula>
    </cfRule>
  </conditionalFormatting>
  <conditionalFormatting sqref="C7">
    <cfRule type="expression" dxfId="9" priority="11">
      <formula>$C$7="Η τιμή δεν μπορεί να είναι μεγαλύτερη από 90,00%"</formula>
    </cfRule>
  </conditionalFormatting>
  <conditionalFormatting sqref="C10">
    <cfRule type="expression" dxfId="8" priority="10">
      <formula>$C$10="Η τιμή πρέπει να είναι μεταξύ 0,01% και 15,00%"</formula>
    </cfRule>
  </conditionalFormatting>
  <conditionalFormatting sqref="D26">
    <cfRule type="expression" dxfId="7" priority="28">
      <formula>B$27&gt;($B$25*50%)</formula>
    </cfRule>
  </conditionalFormatting>
  <conditionalFormatting sqref="A43:C43">
    <cfRule type="expression" dxfId="6" priority="9">
      <formula>$A$43="ΔΙΟΡΘΩΣΤΕ. ΑΝΩΤΑΤΟ ΠΟΣΟ ΣΥΝΕΙΣΦΟΡΑΣ ΣΕ ΕΙΔΟΣ"</formula>
    </cfRule>
  </conditionalFormatting>
  <conditionalFormatting sqref="B42">
    <cfRule type="expression" dxfId="5" priority="8">
      <formula>$A$43="ΔΙΟΡΘΩΣΤΕ. ΑΝΩΤΑΤΟ ΠΟΣΟ ΣΥΝΕΙΣΦΟΡΑΣ ΣΕ ΕΙΔΟΣ"</formula>
    </cfRule>
  </conditionalFormatting>
  <conditionalFormatting sqref="B39:C39">
    <cfRule type="expression" dxfId="4" priority="7">
      <formula>$B$39="ΥΠΕΡΒΑΣΗ ΠΟΣΟΥ ΕΘΕΛΟΝΤΙΚΗΣ ΕΡΓΑΣΙΑΣ"</formula>
    </cfRule>
  </conditionalFormatting>
  <conditionalFormatting sqref="D37">
    <cfRule type="expression" dxfId="3" priority="4">
      <formula>$D$37="! ΔΙΟΡΘΩΣΤΕ !          ! ΥΠΕΡΒΑΣΗ !"</formula>
    </cfRule>
  </conditionalFormatting>
  <conditionalFormatting sqref="D31">
    <cfRule type="expression" dxfId="2" priority="3">
      <formula>OR($D$31="! ΥΠΕΡΒΑΣΗ !",$D$31="ΥΠΕΡΒΑΣΗ")</formula>
    </cfRule>
  </conditionalFormatting>
  <conditionalFormatting sqref="D41:D44">
    <cfRule type="expression" dxfId="1" priority="2">
      <formula>$D$41="ΕΠΙΛΕΞΤΕ ΠΡΟΣΚΛΗΣΗ ΕΝΔΙΑΦΕΡΟΝΤΟΣ"</formula>
    </cfRule>
  </conditionalFormatting>
  <conditionalFormatting sqref="D36">
    <cfRule type="expression" dxfId="0" priority="1">
      <formula>OR($D$31="! ΥΠΕΡΒΑΣΗ !",$D$31="ΥΠΕΡΒΑΣΗ")</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2">
        <x14:dataValidation type="list" allowBlank="1" showInputMessage="1" showErrorMessage="1" xr:uid="{00000000-0002-0000-0100-000000000000}">
          <x14:formula1>
            <xm:f>DATA!$A$2:$A$4</xm:f>
          </x14:formula1>
          <xm:sqref>B4</xm:sqref>
        </x14:dataValidation>
        <x14:dataValidation type="list" allowBlank="1" showErrorMessage="1" prompt="_x000a_" xr:uid="{00000000-0002-0000-0100-000001000000}">
          <x14:formula1>
            <xm:f>DATA!$A$27</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O48"/>
  <sheetViews>
    <sheetView zoomScale="85" zoomScaleNormal="85" zoomScaleSheetLayoutView="100" workbookViewId="0">
      <selection activeCell="B5" sqref="B5"/>
    </sheetView>
  </sheetViews>
  <sheetFormatPr defaultColWidth="9.109375" defaultRowHeight="14.4"/>
  <cols>
    <col min="1" max="1" width="5.44140625" style="1" customWidth="1"/>
    <col min="2" max="2" width="38" style="1" customWidth="1"/>
    <col min="3" max="3" width="26.109375" style="1" customWidth="1"/>
    <col min="4" max="4" width="20.44140625" style="1" customWidth="1"/>
    <col min="5" max="5" width="14.109375" style="1" customWidth="1"/>
    <col min="6" max="6" width="16.44140625" style="1" customWidth="1"/>
    <col min="7" max="7" width="12.88671875" style="1" customWidth="1"/>
    <col min="8" max="8" width="13" style="1" customWidth="1"/>
    <col min="9" max="9" width="10.33203125" style="1" customWidth="1"/>
    <col min="10" max="10" width="16.109375" style="1" customWidth="1"/>
    <col min="11" max="11" width="19" style="1" customWidth="1"/>
    <col min="12" max="12" width="12.88671875" style="1" customWidth="1"/>
    <col min="13" max="13" width="14" style="1" customWidth="1"/>
    <col min="14" max="14" width="16.109375" style="1" customWidth="1"/>
    <col min="15" max="15" width="19.88671875" style="1" customWidth="1"/>
    <col min="16" max="16384" width="9.109375" style="1"/>
  </cols>
  <sheetData>
    <row r="1" spans="1:15" s="100" customFormat="1" ht="31.5" customHeight="1" thickBot="1">
      <c r="A1" s="413" t="s">
        <v>5</v>
      </c>
      <c r="B1" s="414"/>
      <c r="C1" s="414"/>
      <c r="D1" s="414"/>
      <c r="E1" s="414"/>
      <c r="F1" s="414"/>
      <c r="G1" s="414"/>
      <c r="H1" s="414"/>
      <c r="I1" s="414"/>
      <c r="J1" s="414"/>
      <c r="K1" s="414"/>
      <c r="L1" s="414"/>
      <c r="M1" s="414"/>
      <c r="N1" s="414"/>
      <c r="O1" s="415"/>
    </row>
    <row r="2" spans="1:15" s="100" customFormat="1" ht="15.75" customHeight="1" thickBot="1">
      <c r="A2" s="422" t="s">
        <v>99</v>
      </c>
      <c r="B2" s="419" t="s">
        <v>292</v>
      </c>
      <c r="C2" s="422" t="s">
        <v>34</v>
      </c>
      <c r="D2" s="422" t="s">
        <v>187</v>
      </c>
      <c r="E2" s="422" t="s">
        <v>141</v>
      </c>
      <c r="F2" s="416" t="s">
        <v>2</v>
      </c>
      <c r="G2" s="417"/>
      <c r="H2" s="417"/>
      <c r="I2" s="417"/>
      <c r="J2" s="417"/>
      <c r="K2" s="417"/>
      <c r="L2" s="417"/>
      <c r="M2" s="417"/>
      <c r="N2" s="418"/>
      <c r="O2" s="410" t="s">
        <v>1</v>
      </c>
    </row>
    <row r="3" spans="1:15" s="100" customFormat="1" ht="78.75" customHeight="1" thickBot="1">
      <c r="A3" s="423"/>
      <c r="B3" s="420"/>
      <c r="C3" s="433"/>
      <c r="D3" s="433"/>
      <c r="E3" s="433"/>
      <c r="F3" s="425" t="s">
        <v>121</v>
      </c>
      <c r="G3" s="426"/>
      <c r="H3" s="427"/>
      <c r="I3" s="427"/>
      <c r="J3" s="428"/>
      <c r="K3" s="429" t="s">
        <v>293</v>
      </c>
      <c r="L3" s="430"/>
      <c r="M3" s="431"/>
      <c r="N3" s="432"/>
      <c r="O3" s="411"/>
    </row>
    <row r="4" spans="1:15" s="100" customFormat="1" ht="135.75" customHeight="1" thickBot="1">
      <c r="A4" s="424"/>
      <c r="B4" s="421"/>
      <c r="C4" s="434"/>
      <c r="D4" s="434"/>
      <c r="E4" s="434"/>
      <c r="F4" s="207" t="s">
        <v>29</v>
      </c>
      <c r="G4" s="41" t="s">
        <v>125</v>
      </c>
      <c r="H4" s="38" t="s">
        <v>33</v>
      </c>
      <c r="I4" s="42" t="s">
        <v>30</v>
      </c>
      <c r="J4" s="43" t="s">
        <v>3</v>
      </c>
      <c r="K4" s="7" t="s">
        <v>29</v>
      </c>
      <c r="L4" s="8" t="s">
        <v>32</v>
      </c>
      <c r="M4" s="38" t="s">
        <v>33</v>
      </c>
      <c r="N4" s="9" t="s">
        <v>3</v>
      </c>
      <c r="O4" s="412"/>
    </row>
    <row r="5" spans="1:15">
      <c r="A5" s="56">
        <v>1</v>
      </c>
      <c r="B5" s="203"/>
      <c r="C5" s="204"/>
      <c r="D5" s="222"/>
      <c r="E5" s="175"/>
      <c r="F5" s="10"/>
      <c r="G5" s="11"/>
      <c r="H5" s="39"/>
      <c r="I5" s="39"/>
      <c r="J5" s="118">
        <f>ROUND(F5*(G5+H5+I5)*E5,2)</f>
        <v>0</v>
      </c>
      <c r="K5" s="10"/>
      <c r="L5" s="178"/>
      <c r="M5" s="179"/>
      <c r="N5" s="118">
        <f>ROUND(K5*(L5+M5)*E5,2)</f>
        <v>0</v>
      </c>
      <c r="O5" s="118">
        <f>IF(D5="",0,J5+N5)</f>
        <v>0</v>
      </c>
    </row>
    <row r="6" spans="1:15">
      <c r="A6" s="56">
        <v>2</v>
      </c>
      <c r="B6" s="203"/>
      <c r="C6" s="204"/>
      <c r="D6" s="222"/>
      <c r="E6" s="175"/>
      <c r="F6" s="10"/>
      <c r="G6" s="11"/>
      <c r="H6" s="40"/>
      <c r="I6" s="40"/>
      <c r="J6" s="119">
        <f t="shared" ref="J6:J44" si="0">ROUND(F6*(G6+H6+I6)*E6,2)</f>
        <v>0</v>
      </c>
      <c r="K6" s="12"/>
      <c r="L6" s="180"/>
      <c r="M6" s="181"/>
      <c r="N6" s="119">
        <f t="shared" ref="N6:N44" si="1">ROUND(K6*(L6+M6)*E6,2)</f>
        <v>0</v>
      </c>
      <c r="O6" s="119">
        <f t="shared" ref="O6:O44" si="2">IF(D6="",0,J6+N6)</f>
        <v>0</v>
      </c>
    </row>
    <row r="7" spans="1:15">
      <c r="A7" s="57">
        <v>3</v>
      </c>
      <c r="B7" s="205"/>
      <c r="C7" s="205"/>
      <c r="D7" s="222"/>
      <c r="E7" s="176"/>
      <c r="F7" s="12"/>
      <c r="G7" s="13"/>
      <c r="H7" s="40"/>
      <c r="I7" s="40"/>
      <c r="J7" s="119">
        <f t="shared" si="0"/>
        <v>0</v>
      </c>
      <c r="K7" s="12"/>
      <c r="L7" s="180"/>
      <c r="M7" s="181"/>
      <c r="N7" s="119">
        <f t="shared" si="1"/>
        <v>0</v>
      </c>
      <c r="O7" s="119">
        <f t="shared" si="2"/>
        <v>0</v>
      </c>
    </row>
    <row r="8" spans="1:15">
      <c r="A8" s="56">
        <v>4</v>
      </c>
      <c r="B8" s="205"/>
      <c r="C8" s="205"/>
      <c r="D8" s="222"/>
      <c r="E8" s="176"/>
      <c r="F8" s="12"/>
      <c r="G8" s="13"/>
      <c r="H8" s="40"/>
      <c r="I8" s="40"/>
      <c r="J8" s="119">
        <f t="shared" si="0"/>
        <v>0</v>
      </c>
      <c r="K8" s="12"/>
      <c r="L8" s="180"/>
      <c r="M8" s="181"/>
      <c r="N8" s="119">
        <f t="shared" si="1"/>
        <v>0</v>
      </c>
      <c r="O8" s="119">
        <f t="shared" si="2"/>
        <v>0</v>
      </c>
    </row>
    <row r="9" spans="1:15">
      <c r="A9" s="57">
        <v>5</v>
      </c>
      <c r="B9" s="205"/>
      <c r="C9" s="205"/>
      <c r="D9" s="222"/>
      <c r="E9" s="176"/>
      <c r="F9" s="12"/>
      <c r="G9" s="13"/>
      <c r="H9" s="40"/>
      <c r="I9" s="40"/>
      <c r="J9" s="119">
        <f t="shared" si="0"/>
        <v>0</v>
      </c>
      <c r="K9" s="12"/>
      <c r="L9" s="180"/>
      <c r="M9" s="181"/>
      <c r="N9" s="119">
        <f t="shared" si="1"/>
        <v>0</v>
      </c>
      <c r="O9" s="119">
        <f t="shared" si="2"/>
        <v>0</v>
      </c>
    </row>
    <row r="10" spans="1:15">
      <c r="A10" s="56">
        <v>6</v>
      </c>
      <c r="B10" s="205"/>
      <c r="C10" s="205"/>
      <c r="D10" s="222"/>
      <c r="E10" s="176"/>
      <c r="F10" s="12"/>
      <c r="G10" s="13"/>
      <c r="H10" s="40"/>
      <c r="I10" s="40"/>
      <c r="J10" s="119">
        <f t="shared" si="0"/>
        <v>0</v>
      </c>
      <c r="K10" s="12"/>
      <c r="L10" s="180"/>
      <c r="M10" s="181"/>
      <c r="N10" s="119">
        <f t="shared" si="1"/>
        <v>0</v>
      </c>
      <c r="O10" s="119">
        <f t="shared" si="2"/>
        <v>0</v>
      </c>
    </row>
    <row r="11" spans="1:15">
      <c r="A11" s="57">
        <v>7</v>
      </c>
      <c r="B11" s="205"/>
      <c r="C11" s="205"/>
      <c r="D11" s="222"/>
      <c r="E11" s="176"/>
      <c r="F11" s="12"/>
      <c r="G11" s="13"/>
      <c r="H11" s="40"/>
      <c r="I11" s="40"/>
      <c r="J11" s="119">
        <f t="shared" si="0"/>
        <v>0</v>
      </c>
      <c r="K11" s="12"/>
      <c r="L11" s="180"/>
      <c r="M11" s="181"/>
      <c r="N11" s="119">
        <f t="shared" si="1"/>
        <v>0</v>
      </c>
      <c r="O11" s="119">
        <f t="shared" si="2"/>
        <v>0</v>
      </c>
    </row>
    <row r="12" spans="1:15">
      <c r="A12" s="56">
        <v>8</v>
      </c>
      <c r="B12" s="205"/>
      <c r="C12" s="205"/>
      <c r="D12" s="222"/>
      <c r="E12" s="176"/>
      <c r="F12" s="12"/>
      <c r="G12" s="13"/>
      <c r="H12" s="40"/>
      <c r="I12" s="40"/>
      <c r="J12" s="119">
        <f t="shared" si="0"/>
        <v>0</v>
      </c>
      <c r="K12" s="12"/>
      <c r="L12" s="180"/>
      <c r="M12" s="181"/>
      <c r="N12" s="119">
        <f t="shared" si="1"/>
        <v>0</v>
      </c>
      <c r="O12" s="119">
        <f t="shared" si="2"/>
        <v>0</v>
      </c>
    </row>
    <row r="13" spans="1:15">
      <c r="A13" s="57">
        <v>9</v>
      </c>
      <c r="B13" s="205"/>
      <c r="C13" s="205"/>
      <c r="D13" s="222"/>
      <c r="E13" s="176"/>
      <c r="F13" s="12"/>
      <c r="G13" s="13"/>
      <c r="H13" s="40"/>
      <c r="I13" s="40"/>
      <c r="J13" s="119">
        <f t="shared" si="0"/>
        <v>0</v>
      </c>
      <c r="K13" s="12"/>
      <c r="L13" s="180"/>
      <c r="M13" s="181"/>
      <c r="N13" s="119">
        <f t="shared" si="1"/>
        <v>0</v>
      </c>
      <c r="O13" s="119">
        <f t="shared" si="2"/>
        <v>0</v>
      </c>
    </row>
    <row r="14" spans="1:15">
      <c r="A14" s="56">
        <v>10</v>
      </c>
      <c r="B14" s="205"/>
      <c r="C14" s="205"/>
      <c r="D14" s="222"/>
      <c r="E14" s="176"/>
      <c r="F14" s="12"/>
      <c r="G14" s="13"/>
      <c r="H14" s="40"/>
      <c r="I14" s="40"/>
      <c r="J14" s="119">
        <f t="shared" si="0"/>
        <v>0</v>
      </c>
      <c r="K14" s="12"/>
      <c r="L14" s="180"/>
      <c r="M14" s="181"/>
      <c r="N14" s="119">
        <f t="shared" si="1"/>
        <v>0</v>
      </c>
      <c r="O14" s="119">
        <f t="shared" si="2"/>
        <v>0</v>
      </c>
    </row>
    <row r="15" spans="1:15">
      <c r="A15" s="57">
        <v>11</v>
      </c>
      <c r="B15" s="205"/>
      <c r="C15" s="205"/>
      <c r="D15" s="222"/>
      <c r="E15" s="176"/>
      <c r="F15" s="12"/>
      <c r="G15" s="13"/>
      <c r="H15" s="40"/>
      <c r="I15" s="40"/>
      <c r="J15" s="119">
        <f t="shared" si="0"/>
        <v>0</v>
      </c>
      <c r="K15" s="12"/>
      <c r="L15" s="180"/>
      <c r="M15" s="181"/>
      <c r="N15" s="119">
        <f t="shared" si="1"/>
        <v>0</v>
      </c>
      <c r="O15" s="119">
        <f t="shared" si="2"/>
        <v>0</v>
      </c>
    </row>
    <row r="16" spans="1:15">
      <c r="A16" s="56">
        <v>12</v>
      </c>
      <c r="B16" s="205"/>
      <c r="C16" s="205"/>
      <c r="D16" s="222"/>
      <c r="E16" s="176"/>
      <c r="F16" s="12"/>
      <c r="G16" s="13"/>
      <c r="H16" s="40"/>
      <c r="I16" s="40"/>
      <c r="J16" s="119">
        <f t="shared" si="0"/>
        <v>0</v>
      </c>
      <c r="K16" s="12"/>
      <c r="L16" s="180"/>
      <c r="M16" s="181"/>
      <c r="N16" s="119">
        <f t="shared" si="1"/>
        <v>0</v>
      </c>
      <c r="O16" s="119">
        <f t="shared" si="2"/>
        <v>0</v>
      </c>
    </row>
    <row r="17" spans="1:15">
      <c r="A17" s="57">
        <v>13</v>
      </c>
      <c r="B17" s="205"/>
      <c r="C17" s="205"/>
      <c r="D17" s="222"/>
      <c r="E17" s="176"/>
      <c r="F17" s="12"/>
      <c r="G17" s="13"/>
      <c r="H17" s="40"/>
      <c r="I17" s="40"/>
      <c r="J17" s="119">
        <f t="shared" si="0"/>
        <v>0</v>
      </c>
      <c r="K17" s="12"/>
      <c r="L17" s="180"/>
      <c r="M17" s="181"/>
      <c r="N17" s="119">
        <f t="shared" si="1"/>
        <v>0</v>
      </c>
      <c r="O17" s="119">
        <f t="shared" si="2"/>
        <v>0</v>
      </c>
    </row>
    <row r="18" spans="1:15">
      <c r="A18" s="56">
        <v>14</v>
      </c>
      <c r="B18" s="205"/>
      <c r="C18" s="205"/>
      <c r="D18" s="222"/>
      <c r="E18" s="176"/>
      <c r="F18" s="12"/>
      <c r="G18" s="13"/>
      <c r="H18" s="40"/>
      <c r="I18" s="40"/>
      <c r="J18" s="119">
        <f t="shared" si="0"/>
        <v>0</v>
      </c>
      <c r="K18" s="12"/>
      <c r="L18" s="180"/>
      <c r="M18" s="181"/>
      <c r="N18" s="119">
        <f t="shared" si="1"/>
        <v>0</v>
      </c>
      <c r="O18" s="119">
        <f t="shared" si="2"/>
        <v>0</v>
      </c>
    </row>
    <row r="19" spans="1:15">
      <c r="A19" s="57">
        <v>15</v>
      </c>
      <c r="B19" s="205"/>
      <c r="C19" s="205"/>
      <c r="D19" s="222"/>
      <c r="E19" s="176"/>
      <c r="F19" s="12"/>
      <c r="G19" s="13"/>
      <c r="H19" s="40"/>
      <c r="I19" s="40"/>
      <c r="J19" s="119">
        <f t="shared" si="0"/>
        <v>0</v>
      </c>
      <c r="K19" s="12"/>
      <c r="L19" s="180"/>
      <c r="M19" s="181"/>
      <c r="N19" s="119">
        <f t="shared" si="1"/>
        <v>0</v>
      </c>
      <c r="O19" s="119">
        <f t="shared" si="2"/>
        <v>0</v>
      </c>
    </row>
    <row r="20" spans="1:15">
      <c r="A20" s="56">
        <v>16</v>
      </c>
      <c r="B20" s="205"/>
      <c r="C20" s="205"/>
      <c r="D20" s="222"/>
      <c r="E20" s="176"/>
      <c r="F20" s="12"/>
      <c r="G20" s="13"/>
      <c r="H20" s="40"/>
      <c r="I20" s="40"/>
      <c r="J20" s="119">
        <f t="shared" si="0"/>
        <v>0</v>
      </c>
      <c r="K20" s="12"/>
      <c r="L20" s="180"/>
      <c r="M20" s="181"/>
      <c r="N20" s="119">
        <f t="shared" si="1"/>
        <v>0</v>
      </c>
      <c r="O20" s="119">
        <f t="shared" si="2"/>
        <v>0</v>
      </c>
    </row>
    <row r="21" spans="1:15">
      <c r="A21" s="57">
        <v>17</v>
      </c>
      <c r="B21" s="205"/>
      <c r="C21" s="205"/>
      <c r="D21" s="222"/>
      <c r="E21" s="176"/>
      <c r="F21" s="12"/>
      <c r="G21" s="13"/>
      <c r="H21" s="40"/>
      <c r="I21" s="40"/>
      <c r="J21" s="119">
        <f t="shared" si="0"/>
        <v>0</v>
      </c>
      <c r="K21" s="12"/>
      <c r="L21" s="180"/>
      <c r="M21" s="181"/>
      <c r="N21" s="119">
        <f t="shared" si="1"/>
        <v>0</v>
      </c>
      <c r="O21" s="119">
        <f t="shared" si="2"/>
        <v>0</v>
      </c>
    </row>
    <row r="22" spans="1:15">
      <c r="A22" s="56">
        <v>18</v>
      </c>
      <c r="B22" s="205"/>
      <c r="C22" s="205"/>
      <c r="D22" s="222"/>
      <c r="E22" s="176"/>
      <c r="F22" s="12"/>
      <c r="G22" s="13"/>
      <c r="H22" s="40"/>
      <c r="I22" s="40"/>
      <c r="J22" s="119">
        <f t="shared" si="0"/>
        <v>0</v>
      </c>
      <c r="K22" s="12"/>
      <c r="L22" s="180"/>
      <c r="M22" s="181"/>
      <c r="N22" s="119">
        <f t="shared" si="1"/>
        <v>0</v>
      </c>
      <c r="O22" s="119">
        <f t="shared" si="2"/>
        <v>0</v>
      </c>
    </row>
    <row r="23" spans="1:15">
      <c r="A23" s="57">
        <v>19</v>
      </c>
      <c r="B23" s="205"/>
      <c r="C23" s="205"/>
      <c r="D23" s="222"/>
      <c r="E23" s="176"/>
      <c r="F23" s="12"/>
      <c r="G23" s="13"/>
      <c r="H23" s="40"/>
      <c r="I23" s="40"/>
      <c r="J23" s="119">
        <f t="shared" si="0"/>
        <v>0</v>
      </c>
      <c r="K23" s="12"/>
      <c r="L23" s="180"/>
      <c r="M23" s="181"/>
      <c r="N23" s="119">
        <f t="shared" si="1"/>
        <v>0</v>
      </c>
      <c r="O23" s="119">
        <f t="shared" si="2"/>
        <v>0</v>
      </c>
    </row>
    <row r="24" spans="1:15">
      <c r="A24" s="56">
        <v>20</v>
      </c>
      <c r="B24" s="205"/>
      <c r="C24" s="205"/>
      <c r="D24" s="222"/>
      <c r="E24" s="176"/>
      <c r="F24" s="12"/>
      <c r="G24" s="13"/>
      <c r="H24" s="40"/>
      <c r="I24" s="40"/>
      <c r="J24" s="119">
        <f t="shared" si="0"/>
        <v>0</v>
      </c>
      <c r="K24" s="12"/>
      <c r="L24" s="180"/>
      <c r="M24" s="181"/>
      <c r="N24" s="119">
        <f t="shared" si="1"/>
        <v>0</v>
      </c>
      <c r="O24" s="119">
        <f t="shared" si="2"/>
        <v>0</v>
      </c>
    </row>
    <row r="25" spans="1:15">
      <c r="A25" s="57">
        <v>21</v>
      </c>
      <c r="B25" s="205"/>
      <c r="C25" s="205"/>
      <c r="D25" s="222"/>
      <c r="E25" s="176"/>
      <c r="F25" s="12"/>
      <c r="G25" s="13"/>
      <c r="H25" s="40"/>
      <c r="I25" s="40"/>
      <c r="J25" s="119">
        <f t="shared" si="0"/>
        <v>0</v>
      </c>
      <c r="K25" s="12"/>
      <c r="L25" s="180"/>
      <c r="M25" s="181"/>
      <c r="N25" s="119">
        <f t="shared" si="1"/>
        <v>0</v>
      </c>
      <c r="O25" s="119">
        <f t="shared" si="2"/>
        <v>0</v>
      </c>
    </row>
    <row r="26" spans="1:15">
      <c r="A26" s="56">
        <v>22</v>
      </c>
      <c r="B26" s="205"/>
      <c r="C26" s="205"/>
      <c r="D26" s="222"/>
      <c r="E26" s="176"/>
      <c r="F26" s="12"/>
      <c r="G26" s="13"/>
      <c r="H26" s="40"/>
      <c r="I26" s="40"/>
      <c r="J26" s="119">
        <f t="shared" si="0"/>
        <v>0</v>
      </c>
      <c r="K26" s="12"/>
      <c r="L26" s="180"/>
      <c r="M26" s="181"/>
      <c r="N26" s="119">
        <f t="shared" si="1"/>
        <v>0</v>
      </c>
      <c r="O26" s="119">
        <f t="shared" si="2"/>
        <v>0</v>
      </c>
    </row>
    <row r="27" spans="1:15">
      <c r="A27" s="57">
        <v>23</v>
      </c>
      <c r="B27" s="205"/>
      <c r="C27" s="205"/>
      <c r="D27" s="222"/>
      <c r="E27" s="176"/>
      <c r="F27" s="12"/>
      <c r="G27" s="13"/>
      <c r="H27" s="40"/>
      <c r="I27" s="40"/>
      <c r="J27" s="119">
        <f t="shared" si="0"/>
        <v>0</v>
      </c>
      <c r="K27" s="12"/>
      <c r="L27" s="180"/>
      <c r="M27" s="181"/>
      <c r="N27" s="119">
        <f t="shared" si="1"/>
        <v>0</v>
      </c>
      <c r="O27" s="119">
        <f t="shared" si="2"/>
        <v>0</v>
      </c>
    </row>
    <row r="28" spans="1:15">
      <c r="A28" s="56">
        <v>24</v>
      </c>
      <c r="B28" s="205"/>
      <c r="C28" s="205"/>
      <c r="D28" s="222"/>
      <c r="E28" s="176"/>
      <c r="F28" s="12"/>
      <c r="G28" s="13"/>
      <c r="H28" s="40"/>
      <c r="I28" s="40"/>
      <c r="J28" s="119">
        <f t="shared" si="0"/>
        <v>0</v>
      </c>
      <c r="K28" s="12"/>
      <c r="L28" s="180"/>
      <c r="M28" s="181"/>
      <c r="N28" s="119">
        <f t="shared" si="1"/>
        <v>0</v>
      </c>
      <c r="O28" s="119">
        <f t="shared" si="2"/>
        <v>0</v>
      </c>
    </row>
    <row r="29" spans="1:15">
      <c r="A29" s="57">
        <v>25</v>
      </c>
      <c r="B29" s="205"/>
      <c r="C29" s="205"/>
      <c r="D29" s="222"/>
      <c r="E29" s="176"/>
      <c r="F29" s="12"/>
      <c r="G29" s="13"/>
      <c r="H29" s="40"/>
      <c r="I29" s="40"/>
      <c r="J29" s="119">
        <f t="shared" si="0"/>
        <v>0</v>
      </c>
      <c r="K29" s="12"/>
      <c r="L29" s="180"/>
      <c r="M29" s="181"/>
      <c r="N29" s="119">
        <f t="shared" si="1"/>
        <v>0</v>
      </c>
      <c r="O29" s="119">
        <f t="shared" si="2"/>
        <v>0</v>
      </c>
    </row>
    <row r="30" spans="1:15">
      <c r="A30" s="56">
        <v>26</v>
      </c>
      <c r="B30" s="205"/>
      <c r="C30" s="205"/>
      <c r="D30" s="222"/>
      <c r="E30" s="176"/>
      <c r="F30" s="12"/>
      <c r="G30" s="13"/>
      <c r="H30" s="40"/>
      <c r="I30" s="40"/>
      <c r="J30" s="119">
        <f t="shared" si="0"/>
        <v>0</v>
      </c>
      <c r="K30" s="12"/>
      <c r="L30" s="180"/>
      <c r="M30" s="181"/>
      <c r="N30" s="119">
        <f t="shared" si="1"/>
        <v>0</v>
      </c>
      <c r="O30" s="119">
        <f t="shared" si="2"/>
        <v>0</v>
      </c>
    </row>
    <row r="31" spans="1:15">
      <c r="A31" s="57">
        <v>27</v>
      </c>
      <c r="B31" s="205"/>
      <c r="C31" s="205"/>
      <c r="D31" s="222"/>
      <c r="E31" s="176"/>
      <c r="F31" s="12"/>
      <c r="G31" s="13"/>
      <c r="H31" s="40"/>
      <c r="I31" s="40"/>
      <c r="J31" s="119">
        <f t="shared" si="0"/>
        <v>0</v>
      </c>
      <c r="K31" s="12"/>
      <c r="L31" s="180"/>
      <c r="M31" s="181"/>
      <c r="N31" s="119">
        <f t="shared" si="1"/>
        <v>0</v>
      </c>
      <c r="O31" s="119">
        <f t="shared" si="2"/>
        <v>0</v>
      </c>
    </row>
    <row r="32" spans="1:15">
      <c r="A32" s="56">
        <v>28</v>
      </c>
      <c r="B32" s="205"/>
      <c r="C32" s="205"/>
      <c r="D32" s="222"/>
      <c r="E32" s="176"/>
      <c r="F32" s="12"/>
      <c r="G32" s="13"/>
      <c r="H32" s="40"/>
      <c r="I32" s="40"/>
      <c r="J32" s="119">
        <f t="shared" si="0"/>
        <v>0</v>
      </c>
      <c r="K32" s="12"/>
      <c r="L32" s="180"/>
      <c r="M32" s="181"/>
      <c r="N32" s="119">
        <f t="shared" si="1"/>
        <v>0</v>
      </c>
      <c r="O32" s="119">
        <f t="shared" si="2"/>
        <v>0</v>
      </c>
    </row>
    <row r="33" spans="1:15">
      <c r="A33" s="57">
        <v>29</v>
      </c>
      <c r="B33" s="205"/>
      <c r="C33" s="205"/>
      <c r="D33" s="222"/>
      <c r="E33" s="176"/>
      <c r="F33" s="12"/>
      <c r="G33" s="13"/>
      <c r="H33" s="40"/>
      <c r="I33" s="40"/>
      <c r="J33" s="119">
        <f t="shared" si="0"/>
        <v>0</v>
      </c>
      <c r="K33" s="12"/>
      <c r="L33" s="180"/>
      <c r="M33" s="181"/>
      <c r="N33" s="119">
        <f t="shared" si="1"/>
        <v>0</v>
      </c>
      <c r="O33" s="119">
        <f t="shared" si="2"/>
        <v>0</v>
      </c>
    </row>
    <row r="34" spans="1:15">
      <c r="A34" s="56">
        <v>30</v>
      </c>
      <c r="B34" s="205"/>
      <c r="C34" s="205"/>
      <c r="D34" s="222"/>
      <c r="E34" s="176"/>
      <c r="F34" s="12"/>
      <c r="G34" s="13"/>
      <c r="H34" s="40"/>
      <c r="I34" s="40"/>
      <c r="J34" s="119">
        <f t="shared" si="0"/>
        <v>0</v>
      </c>
      <c r="K34" s="12"/>
      <c r="L34" s="180"/>
      <c r="M34" s="181"/>
      <c r="N34" s="119">
        <f t="shared" si="1"/>
        <v>0</v>
      </c>
      <c r="O34" s="119">
        <f t="shared" si="2"/>
        <v>0</v>
      </c>
    </row>
    <row r="35" spans="1:15">
      <c r="A35" s="57">
        <v>31</v>
      </c>
      <c r="B35" s="205"/>
      <c r="C35" s="205"/>
      <c r="D35" s="222"/>
      <c r="E35" s="176"/>
      <c r="F35" s="12"/>
      <c r="G35" s="13"/>
      <c r="H35" s="40"/>
      <c r="I35" s="40"/>
      <c r="J35" s="119">
        <f t="shared" si="0"/>
        <v>0</v>
      </c>
      <c r="K35" s="12"/>
      <c r="L35" s="180"/>
      <c r="M35" s="181"/>
      <c r="N35" s="119">
        <f t="shared" si="1"/>
        <v>0</v>
      </c>
      <c r="O35" s="119">
        <f t="shared" si="2"/>
        <v>0</v>
      </c>
    </row>
    <row r="36" spans="1:15">
      <c r="A36" s="56">
        <v>32</v>
      </c>
      <c r="B36" s="205"/>
      <c r="C36" s="205"/>
      <c r="D36" s="222"/>
      <c r="E36" s="176"/>
      <c r="F36" s="12"/>
      <c r="G36" s="13"/>
      <c r="H36" s="40"/>
      <c r="I36" s="40"/>
      <c r="J36" s="119">
        <f t="shared" si="0"/>
        <v>0</v>
      </c>
      <c r="K36" s="12"/>
      <c r="L36" s="180"/>
      <c r="M36" s="181"/>
      <c r="N36" s="119">
        <f t="shared" si="1"/>
        <v>0</v>
      </c>
      <c r="O36" s="119">
        <f t="shared" si="2"/>
        <v>0</v>
      </c>
    </row>
    <row r="37" spans="1:15">
      <c r="A37" s="57">
        <v>33</v>
      </c>
      <c r="B37" s="205"/>
      <c r="C37" s="205"/>
      <c r="D37" s="222"/>
      <c r="E37" s="176"/>
      <c r="F37" s="12"/>
      <c r="G37" s="13"/>
      <c r="H37" s="40"/>
      <c r="I37" s="40"/>
      <c r="J37" s="119">
        <f t="shared" si="0"/>
        <v>0</v>
      </c>
      <c r="K37" s="12"/>
      <c r="L37" s="180"/>
      <c r="M37" s="181"/>
      <c r="N37" s="119">
        <f t="shared" si="1"/>
        <v>0</v>
      </c>
      <c r="O37" s="119">
        <f t="shared" si="2"/>
        <v>0</v>
      </c>
    </row>
    <row r="38" spans="1:15">
      <c r="A38" s="56">
        <v>34</v>
      </c>
      <c r="B38" s="205"/>
      <c r="C38" s="205"/>
      <c r="D38" s="222"/>
      <c r="E38" s="176"/>
      <c r="F38" s="12"/>
      <c r="G38" s="13"/>
      <c r="H38" s="40"/>
      <c r="I38" s="40"/>
      <c r="J38" s="119">
        <f t="shared" si="0"/>
        <v>0</v>
      </c>
      <c r="K38" s="12"/>
      <c r="L38" s="180"/>
      <c r="M38" s="181"/>
      <c r="N38" s="119">
        <f t="shared" si="1"/>
        <v>0</v>
      </c>
      <c r="O38" s="119">
        <f t="shared" si="2"/>
        <v>0</v>
      </c>
    </row>
    <row r="39" spans="1:15">
      <c r="A39" s="57">
        <v>35</v>
      </c>
      <c r="B39" s="205"/>
      <c r="C39" s="205"/>
      <c r="D39" s="222"/>
      <c r="E39" s="176"/>
      <c r="F39" s="12"/>
      <c r="G39" s="13"/>
      <c r="H39" s="40"/>
      <c r="I39" s="40"/>
      <c r="J39" s="119">
        <f t="shared" si="0"/>
        <v>0</v>
      </c>
      <c r="K39" s="12"/>
      <c r="L39" s="180"/>
      <c r="M39" s="181"/>
      <c r="N39" s="119">
        <f t="shared" si="1"/>
        <v>0</v>
      </c>
      <c r="O39" s="119">
        <f t="shared" si="2"/>
        <v>0</v>
      </c>
    </row>
    <row r="40" spans="1:15">
      <c r="A40" s="56">
        <v>36</v>
      </c>
      <c r="B40" s="205"/>
      <c r="C40" s="205"/>
      <c r="D40" s="222"/>
      <c r="E40" s="176"/>
      <c r="F40" s="12"/>
      <c r="G40" s="13"/>
      <c r="H40" s="40"/>
      <c r="I40" s="40"/>
      <c r="J40" s="119">
        <f t="shared" si="0"/>
        <v>0</v>
      </c>
      <c r="K40" s="12"/>
      <c r="L40" s="180"/>
      <c r="M40" s="181"/>
      <c r="N40" s="119">
        <f t="shared" si="1"/>
        <v>0</v>
      </c>
      <c r="O40" s="119">
        <f t="shared" si="2"/>
        <v>0</v>
      </c>
    </row>
    <row r="41" spans="1:15">
      <c r="A41" s="57">
        <v>37</v>
      </c>
      <c r="B41" s="205"/>
      <c r="C41" s="205"/>
      <c r="D41" s="222"/>
      <c r="E41" s="176"/>
      <c r="F41" s="12"/>
      <c r="G41" s="13"/>
      <c r="H41" s="40"/>
      <c r="I41" s="40"/>
      <c r="J41" s="119">
        <f t="shared" si="0"/>
        <v>0</v>
      </c>
      <c r="K41" s="12"/>
      <c r="L41" s="180"/>
      <c r="M41" s="181"/>
      <c r="N41" s="119">
        <f t="shared" si="1"/>
        <v>0</v>
      </c>
      <c r="O41" s="119">
        <f t="shared" si="2"/>
        <v>0</v>
      </c>
    </row>
    <row r="42" spans="1:15">
      <c r="A42" s="56">
        <v>38</v>
      </c>
      <c r="B42" s="205"/>
      <c r="C42" s="205"/>
      <c r="D42" s="222"/>
      <c r="E42" s="176"/>
      <c r="F42" s="12"/>
      <c r="G42" s="13"/>
      <c r="H42" s="40"/>
      <c r="I42" s="40"/>
      <c r="J42" s="119">
        <f t="shared" si="0"/>
        <v>0</v>
      </c>
      <c r="K42" s="12"/>
      <c r="L42" s="180"/>
      <c r="M42" s="181"/>
      <c r="N42" s="119">
        <f t="shared" si="1"/>
        <v>0</v>
      </c>
      <c r="O42" s="119">
        <f t="shared" si="2"/>
        <v>0</v>
      </c>
    </row>
    <row r="43" spans="1:15">
      <c r="A43" s="57">
        <v>39</v>
      </c>
      <c r="B43" s="205"/>
      <c r="C43" s="205"/>
      <c r="D43" s="222"/>
      <c r="E43" s="176"/>
      <c r="F43" s="12"/>
      <c r="G43" s="13"/>
      <c r="H43" s="40"/>
      <c r="I43" s="40"/>
      <c r="J43" s="119">
        <f t="shared" si="0"/>
        <v>0</v>
      </c>
      <c r="K43" s="12"/>
      <c r="L43" s="180"/>
      <c r="M43" s="181"/>
      <c r="N43" s="119">
        <f t="shared" si="1"/>
        <v>0</v>
      </c>
      <c r="O43" s="119">
        <f t="shared" si="2"/>
        <v>0</v>
      </c>
    </row>
    <row r="44" spans="1:15" ht="15" thickBot="1">
      <c r="A44" s="56">
        <v>40</v>
      </c>
      <c r="B44" s="205"/>
      <c r="C44" s="205"/>
      <c r="D44" s="222"/>
      <c r="E44" s="176"/>
      <c r="F44" s="12"/>
      <c r="G44" s="13"/>
      <c r="H44" s="40"/>
      <c r="I44" s="40"/>
      <c r="J44" s="119">
        <f t="shared" si="0"/>
        <v>0</v>
      </c>
      <c r="K44" s="12"/>
      <c r="L44" s="180"/>
      <c r="M44" s="181"/>
      <c r="N44" s="119">
        <f t="shared" si="1"/>
        <v>0</v>
      </c>
      <c r="O44" s="119">
        <f t="shared" si="2"/>
        <v>0</v>
      </c>
    </row>
    <row r="45" spans="1:15" s="100" customFormat="1" ht="30" customHeight="1">
      <c r="A45" s="406" t="s">
        <v>31</v>
      </c>
      <c r="B45" s="407"/>
      <c r="C45" s="44"/>
      <c r="D45" s="44"/>
      <c r="E45" s="44"/>
      <c r="F45" s="45">
        <f>SUM(F5:F44)</f>
        <v>0</v>
      </c>
      <c r="G45" s="46"/>
      <c r="H45" s="47"/>
      <c r="I45" s="47"/>
      <c r="J45" s="49"/>
      <c r="K45" s="48">
        <f>SUM(K5:K44)</f>
        <v>0</v>
      </c>
      <c r="L45" s="46"/>
      <c r="M45" s="47"/>
      <c r="N45" s="49"/>
      <c r="O45" s="49"/>
    </row>
    <row r="46" spans="1:15" s="100" customFormat="1" ht="30" customHeight="1" thickBot="1">
      <c r="A46" s="408" t="s">
        <v>4</v>
      </c>
      <c r="B46" s="409"/>
      <c r="C46" s="50"/>
      <c r="D46" s="50"/>
      <c r="E46" s="50"/>
      <c r="F46" s="51"/>
      <c r="G46" s="52"/>
      <c r="H46" s="53"/>
      <c r="I46" s="53"/>
      <c r="J46" s="54">
        <f>SUM(J5:J44)</f>
        <v>0</v>
      </c>
      <c r="K46" s="55"/>
      <c r="L46" s="52"/>
      <c r="M46" s="53"/>
      <c r="N46" s="120">
        <f>SUM(N5:N44)</f>
        <v>0</v>
      </c>
      <c r="O46" s="174">
        <f>SUM(O5:O44)</f>
        <v>0</v>
      </c>
    </row>
    <row r="47" spans="1:15">
      <c r="A47" s="337"/>
      <c r="B47" s="337"/>
      <c r="C47" s="337"/>
      <c r="D47" s="337"/>
      <c r="E47" s="337"/>
    </row>
    <row r="48" spans="1:15">
      <c r="A48" s="363"/>
      <c r="B48" s="363"/>
      <c r="C48" s="363"/>
      <c r="D48" s="363"/>
      <c r="E48" s="363"/>
    </row>
  </sheetData>
  <sheetProtection algorithmName="SHA-512" hashValue="uzjHj65t2uOnklCsBVrdGIWpPNq77kTC3EAHHRowNmCAzWTXJIieikn04FfCB55Apt++0lRlJc7PXOgoNec5yQ==" saltValue="ka02cimHSkd8EUtf1ZHjbw==" spinCount="100000" sheet="1" objects="1" scenarios="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DATA!$A$45:$A$51</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12">
    <tabColor rgb="FFFFFF00"/>
    <pageSetUpPr fitToPage="1"/>
  </sheetPr>
  <dimension ref="A1:I62"/>
  <sheetViews>
    <sheetView zoomScale="85" zoomScaleNormal="85" zoomScaleSheetLayoutView="100" workbookViewId="0">
      <selection activeCell="B4" sqref="B4"/>
    </sheetView>
  </sheetViews>
  <sheetFormatPr defaultColWidth="9.109375" defaultRowHeight="14.4"/>
  <cols>
    <col min="1" max="1" width="5.44140625" style="1" customWidth="1"/>
    <col min="2" max="2" width="34.88671875" style="1" customWidth="1"/>
    <col min="3" max="3" width="27.88671875" style="1" customWidth="1"/>
    <col min="4" max="4" width="20.5546875" style="1" customWidth="1"/>
    <col min="5" max="5" width="24.33203125" style="1" customWidth="1"/>
    <col min="6" max="6" width="16.5546875" style="1" customWidth="1"/>
    <col min="7" max="7" width="16.44140625" style="1" customWidth="1"/>
    <col min="8" max="8" width="9.109375" style="1"/>
    <col min="9" max="9" width="21.33203125" style="1" customWidth="1"/>
    <col min="10" max="16384" width="9.109375" style="1"/>
  </cols>
  <sheetData>
    <row r="1" spans="1:7" s="100" customFormat="1" ht="31.5" customHeight="1" thickBot="1">
      <c r="A1" s="413" t="s">
        <v>101</v>
      </c>
      <c r="B1" s="414"/>
      <c r="C1" s="414"/>
      <c r="D1" s="414"/>
      <c r="E1" s="414"/>
      <c r="F1" s="414"/>
      <c r="G1" s="415"/>
    </row>
    <row r="2" spans="1:7" s="100" customFormat="1" ht="31.5" customHeight="1" thickBot="1">
      <c r="A2" s="437" t="s">
        <v>295</v>
      </c>
      <c r="B2" s="438"/>
      <c r="C2" s="438"/>
      <c r="D2" s="438"/>
      <c r="E2" s="438"/>
      <c r="F2" s="439"/>
      <c r="G2" s="223">
        <f>SUM(Προϋπολογισμός!C36:C37)*10%</f>
        <v>0</v>
      </c>
    </row>
    <row r="3" spans="1:7" s="100" customFormat="1" ht="99.75" customHeight="1" thickBot="1">
      <c r="A3" s="107" t="s">
        <v>99</v>
      </c>
      <c r="B3" s="108" t="s">
        <v>294</v>
      </c>
      <c r="C3" s="107" t="s">
        <v>102</v>
      </c>
      <c r="D3" s="157" t="s">
        <v>187</v>
      </c>
      <c r="E3" s="157" t="s">
        <v>117</v>
      </c>
      <c r="F3" s="107" t="s">
        <v>103</v>
      </c>
      <c r="G3" s="32" t="s">
        <v>38</v>
      </c>
    </row>
    <row r="4" spans="1:7" s="100" customFormat="1" ht="18" customHeight="1">
      <c r="A4" s="364">
        <v>1</v>
      </c>
      <c r="B4" s="202"/>
      <c r="C4" s="202"/>
      <c r="D4" s="224"/>
      <c r="E4" s="158"/>
      <c r="F4" s="159"/>
      <c r="G4" s="111">
        <f>IF(D4="",0,IF(E4="",0,IF(E4=DATA!$A$10,F4*DATA!$B$16,IF(E4=DATA!$A$11,F4*DATA!$B$17,IF(E4=DATA!$A$12,F4*DATA!$B$18,"ΔΙΟΡΘΩΣΤΕ")))))</f>
        <v>0</v>
      </c>
    </row>
    <row r="5" spans="1:7" s="100" customFormat="1" ht="18" customHeight="1">
      <c r="A5" s="364">
        <v>2</v>
      </c>
      <c r="B5" s="112"/>
      <c r="C5" s="112"/>
      <c r="D5" s="224"/>
      <c r="E5" s="158"/>
      <c r="F5" s="159"/>
      <c r="G5" s="111">
        <f>IF(D5="",0,IF(E5="",0,IF(E5=DATA!$A$10,F5*DATA!$B$16,IF(E5=DATA!$A$11,F5*DATA!$B$17,IF(E5=DATA!$A$12,F5*DATA!$B$18,"ΔΙΟΡΘΩΣΤΕ")))))</f>
        <v>0</v>
      </c>
    </row>
    <row r="6" spans="1:7" s="100" customFormat="1" ht="18" customHeight="1">
      <c r="A6" s="365">
        <v>3</v>
      </c>
      <c r="B6" s="112"/>
      <c r="C6" s="112"/>
      <c r="D6" s="224"/>
      <c r="E6" s="158"/>
      <c r="F6" s="160"/>
      <c r="G6" s="111">
        <f>IF(D6="",0,IF(E6="",0,IF(E6=DATA!$A$10,F6*DATA!$B$16,IF(E6=DATA!$A$11,F6*DATA!$B$17,IF(E6=DATA!$A$12,F6*DATA!$B$18,"ΔΙΟΡΘΩΣΤΕ")))))</f>
        <v>0</v>
      </c>
    </row>
    <row r="7" spans="1:7" s="100" customFormat="1" ht="18" customHeight="1">
      <c r="A7" s="364">
        <v>4</v>
      </c>
      <c r="B7" s="112"/>
      <c r="C7" s="112"/>
      <c r="D7" s="224"/>
      <c r="E7" s="158"/>
      <c r="F7" s="160"/>
      <c r="G7" s="111">
        <f>IF(D7="",0,IF(E7="",0,IF(E7=DATA!$A$10,F7*DATA!$B$16,IF(E7=DATA!$A$11,F7*DATA!$B$17,IF(E7=DATA!$A$12,F7*DATA!$B$18,"ΔΙΟΡΘΩΣΤΕ")))))</f>
        <v>0</v>
      </c>
    </row>
    <row r="8" spans="1:7" s="100" customFormat="1" ht="18" customHeight="1">
      <c r="A8" s="365">
        <v>5</v>
      </c>
      <c r="B8" s="112"/>
      <c r="C8" s="112"/>
      <c r="D8" s="224"/>
      <c r="E8" s="158"/>
      <c r="F8" s="160"/>
      <c r="G8" s="111">
        <f>IF(D8="",0,IF(E8="",0,IF(E8=DATA!$A$10,F8*DATA!$B$16,IF(E8=DATA!$A$11,F8*DATA!$B$17,IF(E8=DATA!$A$12,F8*DATA!$B$18,"ΔΙΟΡΘΩΣΤΕ")))))</f>
        <v>0</v>
      </c>
    </row>
    <row r="9" spans="1:7" s="100" customFormat="1" ht="18" customHeight="1">
      <c r="A9" s="364">
        <v>6</v>
      </c>
      <c r="B9" s="112"/>
      <c r="C9" s="112"/>
      <c r="D9" s="224"/>
      <c r="E9" s="158"/>
      <c r="F9" s="160"/>
      <c r="G9" s="111">
        <f>IF(D9="",0,IF(E9="",0,IF(E9=DATA!$A$10,F9*DATA!$B$16,IF(E9=DATA!$A$11,F9*DATA!$B$17,IF(E9=DATA!$A$12,F9*DATA!$B$18,"ΔΙΟΡΘΩΣΤΕ")))))</f>
        <v>0</v>
      </c>
    </row>
    <row r="10" spans="1:7" s="100" customFormat="1" ht="18" customHeight="1">
      <c r="A10" s="365">
        <v>7</v>
      </c>
      <c r="B10" s="112"/>
      <c r="C10" s="112"/>
      <c r="D10" s="224"/>
      <c r="E10" s="158"/>
      <c r="F10" s="160"/>
      <c r="G10" s="111">
        <f>IF(D10="",0,IF(E10="",0,IF(E10=DATA!$A$10,F10*DATA!$B$16,IF(E10=DATA!$A$11,F10*DATA!$B$17,IF(E10=DATA!$A$12,F10*DATA!$B$18,"ΔΙΟΡΘΩΣΤΕ")))))</f>
        <v>0</v>
      </c>
    </row>
    <row r="11" spans="1:7" s="100" customFormat="1" ht="18" customHeight="1">
      <c r="A11" s="364">
        <v>8</v>
      </c>
      <c r="B11" s="112"/>
      <c r="C11" s="112"/>
      <c r="D11" s="224"/>
      <c r="E11" s="158"/>
      <c r="F11" s="160"/>
      <c r="G11" s="111">
        <f>IF(D11="",0,IF(E11="",0,IF(E11=DATA!$A$10,F11*DATA!$B$16,IF(E11=DATA!$A$11,F11*DATA!$B$17,IF(E11=DATA!$A$12,F11*DATA!$B$18,"ΔΙΟΡΘΩΣΤΕ")))))</f>
        <v>0</v>
      </c>
    </row>
    <row r="12" spans="1:7" s="100" customFormat="1" ht="18" customHeight="1">
      <c r="A12" s="365">
        <v>9</v>
      </c>
      <c r="B12" s="112"/>
      <c r="C12" s="112"/>
      <c r="D12" s="224"/>
      <c r="E12" s="158"/>
      <c r="F12" s="160"/>
      <c r="G12" s="111">
        <f>IF(D12="",0,IF(E12="",0,IF(E12=DATA!$A$10,F12*DATA!$B$16,IF(E12=DATA!$A$11,F12*DATA!$B$17,IF(E12=DATA!$A$12,F12*DATA!$B$18,"ΔΙΟΡΘΩΣΤΕ")))))</f>
        <v>0</v>
      </c>
    </row>
    <row r="13" spans="1:7" s="100" customFormat="1" ht="18" customHeight="1">
      <c r="A13" s="364">
        <v>10</v>
      </c>
      <c r="B13" s="112"/>
      <c r="C13" s="112"/>
      <c r="D13" s="224"/>
      <c r="E13" s="158"/>
      <c r="F13" s="160"/>
      <c r="G13" s="111">
        <f>IF(D13="",0,IF(E13="",0,IF(E13=DATA!$A$10,F13*DATA!$B$16,IF(E13=DATA!$A$11,F13*DATA!$B$17,IF(E13=DATA!$A$12,F13*DATA!$B$18,"ΔΙΟΡΘΩΣΤΕ")))))</f>
        <v>0</v>
      </c>
    </row>
    <row r="14" spans="1:7" s="100" customFormat="1" ht="18" customHeight="1">
      <c r="A14" s="365">
        <v>11</v>
      </c>
      <c r="B14" s="112"/>
      <c r="C14" s="112"/>
      <c r="D14" s="224"/>
      <c r="E14" s="158"/>
      <c r="F14" s="160"/>
      <c r="G14" s="111">
        <f>IF(D14="",0,IF(E14="",0,IF(E14=DATA!$A$10,F14*DATA!$B$16,IF(E14=DATA!$A$11,F14*DATA!$B$17,IF(E14=DATA!$A$12,F14*DATA!$B$18,"ΔΙΟΡΘΩΣΤΕ")))))</f>
        <v>0</v>
      </c>
    </row>
    <row r="15" spans="1:7" s="100" customFormat="1" ht="18" customHeight="1">
      <c r="A15" s="364">
        <v>12</v>
      </c>
      <c r="B15" s="112"/>
      <c r="C15" s="112"/>
      <c r="D15" s="224"/>
      <c r="E15" s="158"/>
      <c r="F15" s="160"/>
      <c r="G15" s="111">
        <f>IF(D15="",0,IF(E15="",0,IF(E15=DATA!$A$10,F15*DATA!$B$16,IF(E15=DATA!$A$11,F15*DATA!$B$17,IF(E15=DATA!$A$12,F15*DATA!$B$18,"ΔΙΟΡΘΩΣΤΕ")))))</f>
        <v>0</v>
      </c>
    </row>
    <row r="16" spans="1:7" s="100" customFormat="1" ht="18" customHeight="1">
      <c r="A16" s="365">
        <v>13</v>
      </c>
      <c r="B16" s="112"/>
      <c r="C16" s="112"/>
      <c r="D16" s="224"/>
      <c r="E16" s="158"/>
      <c r="F16" s="160"/>
      <c r="G16" s="111">
        <f>IF(D16="",0,IF(E16="",0,IF(E16=DATA!$A$10,F16*DATA!$B$16,IF(E16=DATA!$A$11,F16*DATA!$B$17,IF(E16=DATA!$A$12,F16*DATA!$B$18,"ΔΙΟΡΘΩΣΤΕ")))))</f>
        <v>0</v>
      </c>
    </row>
    <row r="17" spans="1:7" s="100" customFormat="1" ht="18" customHeight="1">
      <c r="A17" s="364">
        <v>14</v>
      </c>
      <c r="B17" s="112"/>
      <c r="C17" s="112"/>
      <c r="D17" s="224"/>
      <c r="E17" s="158"/>
      <c r="F17" s="160"/>
      <c r="G17" s="111">
        <f>IF(D17="",0,IF(E17="",0,IF(E17=DATA!$A$10,F17*DATA!$B$16,IF(E17=DATA!$A$11,F17*DATA!$B$17,IF(E17=DATA!$A$12,F17*DATA!$B$18,"ΔΙΟΡΘΩΣΤΕ")))))</f>
        <v>0</v>
      </c>
    </row>
    <row r="18" spans="1:7" s="100" customFormat="1" ht="18" customHeight="1">
      <c r="A18" s="365">
        <v>15</v>
      </c>
      <c r="B18" s="112"/>
      <c r="C18" s="112"/>
      <c r="D18" s="224"/>
      <c r="E18" s="158"/>
      <c r="F18" s="160"/>
      <c r="G18" s="111">
        <f>IF(D18="",0,IF(E18="",0,IF(E18=DATA!$A$10,F18*DATA!$B$16,IF(E18=DATA!$A$11,F18*DATA!$B$17,IF(E18=DATA!$A$12,F18*DATA!$B$18,"ΔΙΟΡΘΩΣΤΕ")))))</f>
        <v>0</v>
      </c>
    </row>
    <row r="19" spans="1:7" s="100" customFormat="1" ht="18" customHeight="1">
      <c r="A19" s="364">
        <v>16</v>
      </c>
      <c r="B19" s="112"/>
      <c r="C19" s="112"/>
      <c r="D19" s="224"/>
      <c r="E19" s="158"/>
      <c r="F19" s="160"/>
      <c r="G19" s="111">
        <f>IF(D19="",0,IF(E19="",0,IF(E19=DATA!$A$10,F19*DATA!$B$16,IF(E19=DATA!$A$11,F19*DATA!$B$17,IF(E19=DATA!$A$12,F19*DATA!$B$18,"ΔΙΟΡΘΩΣΤΕ")))))</f>
        <v>0</v>
      </c>
    </row>
    <row r="20" spans="1:7" s="100" customFormat="1" ht="18" customHeight="1">
      <c r="A20" s="365">
        <v>17</v>
      </c>
      <c r="B20" s="112"/>
      <c r="C20" s="112"/>
      <c r="D20" s="224"/>
      <c r="E20" s="158"/>
      <c r="F20" s="160"/>
      <c r="G20" s="111">
        <f>IF(D20="",0,IF(E20="",0,IF(E20=DATA!$A$10,F20*DATA!$B$16,IF(E20=DATA!$A$11,F20*DATA!$B$17,IF(E20=DATA!$A$12,F20*DATA!$B$18,"ΔΙΟΡΘΩΣΤΕ")))))</f>
        <v>0</v>
      </c>
    </row>
    <row r="21" spans="1:7" s="100" customFormat="1" ht="18" customHeight="1">
      <c r="A21" s="364">
        <v>18</v>
      </c>
      <c r="B21" s="112"/>
      <c r="C21" s="112"/>
      <c r="D21" s="224"/>
      <c r="E21" s="158"/>
      <c r="F21" s="160"/>
      <c r="G21" s="111">
        <f>IF(D21="",0,IF(E21="",0,IF(E21=DATA!$A$10,F21*DATA!$B$16,IF(E21=DATA!$A$11,F21*DATA!$B$17,IF(E21=DATA!$A$12,F21*DATA!$B$18,"ΔΙΟΡΘΩΣΤΕ")))))</f>
        <v>0</v>
      </c>
    </row>
    <row r="22" spans="1:7" s="100" customFormat="1" ht="18" customHeight="1">
      <c r="A22" s="365">
        <v>19</v>
      </c>
      <c r="B22" s="112"/>
      <c r="C22" s="112"/>
      <c r="D22" s="224"/>
      <c r="E22" s="158"/>
      <c r="F22" s="160"/>
      <c r="G22" s="111">
        <f>IF(D22="",0,IF(E22="",0,IF(E22=DATA!$A$10,F22*DATA!$B$16,IF(E22=DATA!$A$11,F22*DATA!$B$17,IF(E22=DATA!$A$12,F22*DATA!$B$18,"ΔΙΟΡΘΩΣΤΕ")))))</f>
        <v>0</v>
      </c>
    </row>
    <row r="23" spans="1:7" s="100" customFormat="1" ht="18" customHeight="1">
      <c r="A23" s="364">
        <v>20</v>
      </c>
      <c r="B23" s="112"/>
      <c r="C23" s="112"/>
      <c r="D23" s="224"/>
      <c r="E23" s="158"/>
      <c r="F23" s="160"/>
      <c r="G23" s="111">
        <f>IF(D23="",0,IF(E23="",0,IF(E23=DATA!$A$10,F23*DATA!$B$16,IF(E23=DATA!$A$11,F23*DATA!$B$17,IF(E23=DATA!$A$12,F23*DATA!$B$18,"ΔΙΟΡΘΩΣΤΕ")))))</f>
        <v>0</v>
      </c>
    </row>
    <row r="24" spans="1:7" s="100" customFormat="1" ht="18" customHeight="1">
      <c r="A24" s="365">
        <v>21</v>
      </c>
      <c r="B24" s="112"/>
      <c r="C24" s="112"/>
      <c r="D24" s="224"/>
      <c r="E24" s="158"/>
      <c r="F24" s="160"/>
      <c r="G24" s="111">
        <f>IF(D24="",0,IF(E24="",0,IF(E24=DATA!$A$10,F24*DATA!$B$16,IF(E24=DATA!$A$11,F24*DATA!$B$17,IF(E24=DATA!$A$12,F24*DATA!$B$18,"ΔΙΟΡΘΩΣΤΕ")))))</f>
        <v>0</v>
      </c>
    </row>
    <row r="25" spans="1:7" s="100" customFormat="1" ht="18" customHeight="1">
      <c r="A25" s="364">
        <v>22</v>
      </c>
      <c r="B25" s="112"/>
      <c r="C25" s="112"/>
      <c r="D25" s="224"/>
      <c r="E25" s="158"/>
      <c r="F25" s="160"/>
      <c r="G25" s="111">
        <f>IF(D25="",0,IF(E25="",0,IF(E25=DATA!$A$10,F25*DATA!$B$16,IF(E25=DATA!$A$11,F25*DATA!$B$17,IF(E25=DATA!$A$12,F25*DATA!$B$18,"ΔΙΟΡΘΩΣΤΕ")))))</f>
        <v>0</v>
      </c>
    </row>
    <row r="26" spans="1:7" s="100" customFormat="1" ht="18" customHeight="1">
      <c r="A26" s="365">
        <v>23</v>
      </c>
      <c r="B26" s="112"/>
      <c r="C26" s="112"/>
      <c r="D26" s="224"/>
      <c r="E26" s="158"/>
      <c r="F26" s="160"/>
      <c r="G26" s="111">
        <f>IF(D26="",0,IF(E26="",0,IF(E26=DATA!$A$10,F26*DATA!$B$16,IF(E26=DATA!$A$11,F26*DATA!$B$17,IF(E26=DATA!$A$12,F26*DATA!$B$18,"ΔΙΟΡΘΩΣΤΕ")))))</f>
        <v>0</v>
      </c>
    </row>
    <row r="27" spans="1:7" s="100" customFormat="1" ht="18" customHeight="1">
      <c r="A27" s="364">
        <v>24</v>
      </c>
      <c r="B27" s="112"/>
      <c r="C27" s="112"/>
      <c r="D27" s="224"/>
      <c r="E27" s="158"/>
      <c r="F27" s="160"/>
      <c r="G27" s="111">
        <f>IF(D27="",0,IF(E27="",0,IF(E27=DATA!$A$10,F27*DATA!$B$16,IF(E27=DATA!$A$11,F27*DATA!$B$17,IF(E27=DATA!$A$12,F27*DATA!$B$18,"ΔΙΟΡΘΩΣΤΕ")))))</f>
        <v>0</v>
      </c>
    </row>
    <row r="28" spans="1:7" s="100" customFormat="1" ht="18" customHeight="1">
      <c r="A28" s="365">
        <v>25</v>
      </c>
      <c r="B28" s="112"/>
      <c r="C28" s="112"/>
      <c r="D28" s="224"/>
      <c r="E28" s="158"/>
      <c r="F28" s="160"/>
      <c r="G28" s="111">
        <f>IF(D28="",0,IF(E28="",0,IF(E28=DATA!$A$10,F28*DATA!$B$16,IF(E28=DATA!$A$11,F28*DATA!$B$17,IF(E28=DATA!$A$12,F28*DATA!$B$18,"ΔΙΟΡΘΩΣΤΕ")))))</f>
        <v>0</v>
      </c>
    </row>
    <row r="29" spans="1:7" s="100" customFormat="1" ht="18" customHeight="1">
      <c r="A29" s="364">
        <v>26</v>
      </c>
      <c r="B29" s="112"/>
      <c r="C29" s="112"/>
      <c r="D29" s="224"/>
      <c r="E29" s="158"/>
      <c r="F29" s="160"/>
      <c r="G29" s="111">
        <f>IF(D29="",0,IF(E29="",0,IF(E29=DATA!$A$10,F29*DATA!$B$16,IF(E29=DATA!$A$11,F29*DATA!$B$17,IF(E29=DATA!$A$12,F29*DATA!$B$18,"ΔΙΟΡΘΩΣΤΕ")))))</f>
        <v>0</v>
      </c>
    </row>
    <row r="30" spans="1:7" s="100" customFormat="1" ht="18" customHeight="1">
      <c r="A30" s="365">
        <v>27</v>
      </c>
      <c r="B30" s="112"/>
      <c r="C30" s="112"/>
      <c r="D30" s="224"/>
      <c r="E30" s="158"/>
      <c r="F30" s="160"/>
      <c r="G30" s="111">
        <f>IF(D30="",0,IF(E30="",0,IF(E30=DATA!$A$10,F30*DATA!$B$16,IF(E30=DATA!$A$11,F30*DATA!$B$17,IF(E30=DATA!$A$12,F30*DATA!$B$18,"ΔΙΟΡΘΩΣΤΕ")))))</f>
        <v>0</v>
      </c>
    </row>
    <row r="31" spans="1:7" s="100" customFormat="1" ht="18" customHeight="1">
      <c r="A31" s="364">
        <v>28</v>
      </c>
      <c r="B31" s="112"/>
      <c r="C31" s="112"/>
      <c r="D31" s="224"/>
      <c r="E31" s="158"/>
      <c r="F31" s="160"/>
      <c r="G31" s="111">
        <f>IF(D31="",0,IF(E31="",0,IF(E31=DATA!$A$10,F31*DATA!$B$16,IF(E31=DATA!$A$11,F31*DATA!$B$17,IF(E31=DATA!$A$12,F31*DATA!$B$18,"ΔΙΟΡΘΩΣΤΕ")))))</f>
        <v>0</v>
      </c>
    </row>
    <row r="32" spans="1:7" s="100" customFormat="1" ht="18" customHeight="1">
      <c r="A32" s="365">
        <v>29</v>
      </c>
      <c r="B32" s="112"/>
      <c r="C32" s="112"/>
      <c r="D32" s="224"/>
      <c r="E32" s="158"/>
      <c r="F32" s="160"/>
      <c r="G32" s="111">
        <f>IF(D32="",0,IF(E32="",0,IF(E32=DATA!$A$10,F32*DATA!$B$16,IF(E32=DATA!$A$11,F32*DATA!$B$17,IF(E32=DATA!$A$12,F32*DATA!$B$18,"ΔΙΟΡΘΩΣΤΕ")))))</f>
        <v>0</v>
      </c>
    </row>
    <row r="33" spans="1:7" s="100" customFormat="1" ht="18" customHeight="1">
      <c r="A33" s="364">
        <v>30</v>
      </c>
      <c r="B33" s="112"/>
      <c r="C33" s="112"/>
      <c r="D33" s="224"/>
      <c r="E33" s="158"/>
      <c r="F33" s="160"/>
      <c r="G33" s="111">
        <f>IF(D33="",0,IF(E33="",0,IF(E33=DATA!$A$10,F33*DATA!$B$16,IF(E33=DATA!$A$11,F33*DATA!$B$17,IF(E33=DATA!$A$12,F33*DATA!$B$18,"ΔΙΟΡΘΩΣΤΕ")))))</f>
        <v>0</v>
      </c>
    </row>
    <row r="34" spans="1:7" s="100" customFormat="1" ht="18" customHeight="1">
      <c r="A34" s="365">
        <v>31</v>
      </c>
      <c r="B34" s="112"/>
      <c r="C34" s="112"/>
      <c r="D34" s="224"/>
      <c r="E34" s="158"/>
      <c r="F34" s="160"/>
      <c r="G34" s="111">
        <f>IF(D34="",0,IF(E34="",0,IF(E34=DATA!$A$10,F34*DATA!$B$16,IF(E34=DATA!$A$11,F34*DATA!$B$17,IF(E34=DATA!$A$12,F34*DATA!$B$18,"ΔΙΟΡΘΩΣΤΕ")))))</f>
        <v>0</v>
      </c>
    </row>
    <row r="35" spans="1:7" s="100" customFormat="1" ht="18" customHeight="1">
      <c r="A35" s="364">
        <v>32</v>
      </c>
      <c r="B35" s="112"/>
      <c r="C35" s="112"/>
      <c r="D35" s="224"/>
      <c r="E35" s="158"/>
      <c r="F35" s="160"/>
      <c r="G35" s="111">
        <f>IF(D35="",0,IF(E35="",0,IF(E35=DATA!$A$10,F35*DATA!$B$16,IF(E35=DATA!$A$11,F35*DATA!$B$17,IF(E35=DATA!$A$12,F35*DATA!$B$18,"ΔΙΟΡΘΩΣΤΕ")))))</f>
        <v>0</v>
      </c>
    </row>
    <row r="36" spans="1:7" s="100" customFormat="1" ht="18" customHeight="1">
      <c r="A36" s="365">
        <v>33</v>
      </c>
      <c r="B36" s="112"/>
      <c r="C36" s="112"/>
      <c r="D36" s="224"/>
      <c r="E36" s="158"/>
      <c r="F36" s="160"/>
      <c r="G36" s="111">
        <f>IF(D36="",0,IF(E36="",0,IF(E36=DATA!$A$10,F36*DATA!$B$16,IF(E36=DATA!$A$11,F36*DATA!$B$17,IF(E36=DATA!$A$12,F36*DATA!$B$18,"ΔΙΟΡΘΩΣΤΕ")))))</f>
        <v>0</v>
      </c>
    </row>
    <row r="37" spans="1:7" s="100" customFormat="1" ht="18" customHeight="1">
      <c r="A37" s="364">
        <v>34</v>
      </c>
      <c r="B37" s="112"/>
      <c r="C37" s="112"/>
      <c r="D37" s="224"/>
      <c r="E37" s="158"/>
      <c r="F37" s="160"/>
      <c r="G37" s="111">
        <f>IF(D37="",0,IF(E37="",0,IF(E37=DATA!$A$10,F37*DATA!$B$16,IF(E37=DATA!$A$11,F37*DATA!$B$17,IF(E37=DATA!$A$12,F37*DATA!$B$18,"ΔΙΟΡΘΩΣΤΕ")))))</f>
        <v>0</v>
      </c>
    </row>
    <row r="38" spans="1:7" s="100" customFormat="1" ht="18" customHeight="1">
      <c r="A38" s="365">
        <v>35</v>
      </c>
      <c r="B38" s="112"/>
      <c r="C38" s="112"/>
      <c r="D38" s="224"/>
      <c r="E38" s="158"/>
      <c r="F38" s="160"/>
      <c r="G38" s="111">
        <f>IF(D38="",0,IF(E38="",0,IF(E38=DATA!$A$10,F38*DATA!$B$16,IF(E38=DATA!$A$11,F38*DATA!$B$17,IF(E38=DATA!$A$12,F38*DATA!$B$18,"ΔΙΟΡΘΩΣΤΕ")))))</f>
        <v>0</v>
      </c>
    </row>
    <row r="39" spans="1:7" s="100" customFormat="1" ht="18" customHeight="1">
      <c r="A39" s="364">
        <v>36</v>
      </c>
      <c r="B39" s="112"/>
      <c r="C39" s="112"/>
      <c r="D39" s="224"/>
      <c r="E39" s="158"/>
      <c r="F39" s="160"/>
      <c r="G39" s="111">
        <f>IF(D39="",0,IF(E39="",0,IF(E39=DATA!$A$10,F39*DATA!$B$16,IF(E39=DATA!$A$11,F39*DATA!$B$17,IF(E39=DATA!$A$12,F39*DATA!$B$18,"ΔΙΟΡΘΩΣΤΕ")))))</f>
        <v>0</v>
      </c>
    </row>
    <row r="40" spans="1:7" s="100" customFormat="1" ht="18" customHeight="1">
      <c r="A40" s="365">
        <v>37</v>
      </c>
      <c r="B40" s="112"/>
      <c r="C40" s="112"/>
      <c r="D40" s="224"/>
      <c r="E40" s="158"/>
      <c r="F40" s="160"/>
      <c r="G40" s="111">
        <f>IF(D40="",0,IF(E40="",0,IF(E40=DATA!$A$10,F40*DATA!$B$16,IF(E40=DATA!$A$11,F40*DATA!$B$17,IF(E40=DATA!$A$12,F40*DATA!$B$18,"ΔΙΟΡΘΩΣΤΕ")))))</f>
        <v>0</v>
      </c>
    </row>
    <row r="41" spans="1:7" s="100" customFormat="1" ht="18" customHeight="1">
      <c r="A41" s="364">
        <v>38</v>
      </c>
      <c r="B41" s="112"/>
      <c r="C41" s="112"/>
      <c r="D41" s="224"/>
      <c r="E41" s="158"/>
      <c r="F41" s="160"/>
      <c r="G41" s="111">
        <f>IF(D41="",0,IF(E41="",0,IF(E41=DATA!$A$10,F41*DATA!$B$16,IF(E41=DATA!$A$11,F41*DATA!$B$17,IF(E41=DATA!$A$12,F41*DATA!$B$18,"ΔΙΟΡΘΩΣΤΕ")))))</f>
        <v>0</v>
      </c>
    </row>
    <row r="42" spans="1:7" s="100" customFormat="1" ht="18" customHeight="1">
      <c r="A42" s="365">
        <v>39</v>
      </c>
      <c r="B42" s="112"/>
      <c r="C42" s="112"/>
      <c r="D42" s="224"/>
      <c r="E42" s="158"/>
      <c r="F42" s="160"/>
      <c r="G42" s="111">
        <f>IF(D42="",0,IF(E42="",0,IF(E42=DATA!$A$10,F42*DATA!$B$16,IF(E42=DATA!$A$11,F42*DATA!$B$17,IF(E42=DATA!$A$12,F42*DATA!$B$18,"ΔΙΟΡΘΩΣΤΕ")))))</f>
        <v>0</v>
      </c>
    </row>
    <row r="43" spans="1:7" s="100" customFormat="1" ht="18" customHeight="1">
      <c r="A43" s="364">
        <v>40</v>
      </c>
      <c r="B43" s="112"/>
      <c r="C43" s="112"/>
      <c r="D43" s="224"/>
      <c r="E43" s="158"/>
      <c r="F43" s="160"/>
      <c r="G43" s="111">
        <f>IF(D43="",0,IF(E43="",0,IF(E43=DATA!$A$10,F43*DATA!$B$16,IF(E43=DATA!$A$11,F43*DATA!$B$17,IF(E43=DATA!$A$12,F43*DATA!$B$18,"ΔΙΟΡΘΩΣΤΕ")))))</f>
        <v>0</v>
      </c>
    </row>
    <row r="44" spans="1:7" s="100" customFormat="1" ht="18" customHeight="1">
      <c r="A44" s="365">
        <v>41</v>
      </c>
      <c r="B44" s="112"/>
      <c r="C44" s="112"/>
      <c r="D44" s="224"/>
      <c r="E44" s="158"/>
      <c r="F44" s="160"/>
      <c r="G44" s="111">
        <f>IF(D44="",0,IF(E44="",0,IF(E44=DATA!$A$10,F44*DATA!$B$16,IF(E44=DATA!$A$11,F44*DATA!$B$17,IF(E44=DATA!$A$12,F44*DATA!$B$18,"ΔΙΟΡΘΩΣΤΕ")))))</f>
        <v>0</v>
      </c>
    </row>
    <row r="45" spans="1:7" s="100" customFormat="1" ht="18" customHeight="1">
      <c r="A45" s="364">
        <v>42</v>
      </c>
      <c r="B45" s="112"/>
      <c r="C45" s="112"/>
      <c r="D45" s="224"/>
      <c r="E45" s="158"/>
      <c r="F45" s="160"/>
      <c r="G45" s="111">
        <f>IF(D45="",0,IF(E45="",0,IF(E45=DATA!$A$10,F45*DATA!$B$16,IF(E45=DATA!$A$11,F45*DATA!$B$17,IF(E45=DATA!$A$12,F45*DATA!$B$18,"ΔΙΟΡΘΩΣΤΕ")))))</f>
        <v>0</v>
      </c>
    </row>
    <row r="46" spans="1:7" s="100" customFormat="1" ht="18" customHeight="1">
      <c r="A46" s="365">
        <v>43</v>
      </c>
      <c r="B46" s="112"/>
      <c r="C46" s="112"/>
      <c r="D46" s="224"/>
      <c r="E46" s="158"/>
      <c r="F46" s="160"/>
      <c r="G46" s="111">
        <f>IF(D46="",0,IF(E46="",0,IF(E46=DATA!$A$10,F46*DATA!$B$16,IF(E46=DATA!$A$11,F46*DATA!$B$17,IF(E46=DATA!$A$12,F46*DATA!$B$18,"ΔΙΟΡΘΩΣΤΕ")))))</f>
        <v>0</v>
      </c>
    </row>
    <row r="47" spans="1:7" s="100" customFormat="1" ht="18" customHeight="1">
      <c r="A47" s="364">
        <v>44</v>
      </c>
      <c r="B47" s="112"/>
      <c r="C47" s="112"/>
      <c r="D47" s="224"/>
      <c r="E47" s="158"/>
      <c r="F47" s="160"/>
      <c r="G47" s="111">
        <f>IF(D47="",0,IF(E47="",0,IF(E47=DATA!$A$10,F47*DATA!$B$16,IF(E47=DATA!$A$11,F47*DATA!$B$17,IF(E47=DATA!$A$12,F47*DATA!$B$18,"ΔΙΟΡΘΩΣΤΕ")))))</f>
        <v>0</v>
      </c>
    </row>
    <row r="48" spans="1:7" s="100" customFormat="1" ht="18" customHeight="1">
      <c r="A48" s="365">
        <v>45</v>
      </c>
      <c r="B48" s="112"/>
      <c r="C48" s="112"/>
      <c r="D48" s="224"/>
      <c r="E48" s="158"/>
      <c r="F48" s="160"/>
      <c r="G48" s="111">
        <f>IF(D48="",0,IF(E48="",0,IF(E48=DATA!$A$10,F48*DATA!$B$16,IF(E48=DATA!$A$11,F48*DATA!$B$17,IF(E48=DATA!$A$12,F48*DATA!$B$18,"ΔΙΟΡΘΩΣΤΕ")))))</f>
        <v>0</v>
      </c>
    </row>
    <row r="49" spans="1:9" s="100" customFormat="1" ht="18" customHeight="1">
      <c r="A49" s="364">
        <v>46</v>
      </c>
      <c r="B49" s="112"/>
      <c r="C49" s="112"/>
      <c r="D49" s="224"/>
      <c r="E49" s="158"/>
      <c r="F49" s="160"/>
      <c r="G49" s="111">
        <f>IF(D49="",0,IF(E49="",0,IF(E49=DATA!$A$10,F49*DATA!$B$16,IF(E49=DATA!$A$11,F49*DATA!$B$17,IF(E49=DATA!$A$12,F49*DATA!$B$18,"ΔΙΟΡΘΩΣΤΕ")))))</f>
        <v>0</v>
      </c>
    </row>
    <row r="50" spans="1:9" s="100" customFormat="1" ht="18" customHeight="1">
      <c r="A50" s="365">
        <v>47</v>
      </c>
      <c r="B50" s="112"/>
      <c r="C50" s="112"/>
      <c r="D50" s="224"/>
      <c r="E50" s="158"/>
      <c r="F50" s="160"/>
      <c r="G50" s="111">
        <f>IF(D50="",0,IF(E50="",0,IF(E50=DATA!$A$10,F50*DATA!$B$16,IF(E50=DATA!$A$11,F50*DATA!$B$17,IF(E50=DATA!$A$12,F50*DATA!$B$18,"ΔΙΟΡΘΩΣΤΕ")))))</f>
        <v>0</v>
      </c>
    </row>
    <row r="51" spans="1:9" s="100" customFormat="1" ht="18" customHeight="1">
      <c r="A51" s="364">
        <v>48</v>
      </c>
      <c r="B51" s="112"/>
      <c r="C51" s="112"/>
      <c r="D51" s="224"/>
      <c r="E51" s="158"/>
      <c r="F51" s="160"/>
      <c r="G51" s="111">
        <f>IF(D51="",0,IF(E51="",0,IF(E51=DATA!$A$10,F51*DATA!$B$16,IF(E51=DATA!$A$11,F51*DATA!$B$17,IF(E51=DATA!$A$12,F51*DATA!$B$18,"ΔΙΟΡΘΩΣΤΕ")))))</f>
        <v>0</v>
      </c>
    </row>
    <row r="52" spans="1:9" s="100" customFormat="1" ht="18" customHeight="1">
      <c r="A52" s="365">
        <v>49</v>
      </c>
      <c r="B52" s="112"/>
      <c r="C52" s="112"/>
      <c r="D52" s="224"/>
      <c r="E52" s="158"/>
      <c r="F52" s="160"/>
      <c r="G52" s="111">
        <f>IF(D52="",0,IF(E52="",0,IF(E52=DATA!$A$10,F52*DATA!$B$16,IF(E52=DATA!$A$11,F52*DATA!$B$17,IF(E52=DATA!$A$12,F52*DATA!$B$18,"ΔΙΟΡΘΩΣΤΕ")))))</f>
        <v>0</v>
      </c>
    </row>
    <row r="53" spans="1:9" s="100" customFormat="1" ht="18" customHeight="1" thickBot="1">
      <c r="A53" s="366">
        <v>50</v>
      </c>
      <c r="B53" s="114"/>
      <c r="C53" s="114"/>
      <c r="D53" s="224"/>
      <c r="E53" s="158"/>
      <c r="F53" s="161"/>
      <c r="G53" s="111">
        <f>IF(D53="",0,IF(E53="",0,IF(E53=DATA!$A$10,F53*DATA!$B$16,IF(E53=DATA!$A$11,F53*DATA!$B$17,IF(E53=DATA!$A$12,F53*DATA!$B$18,"ΔΙΟΡΘΩΣΤΕ")))))</f>
        <v>0</v>
      </c>
    </row>
    <row r="54" spans="1:9" s="100" customFormat="1" ht="30" customHeight="1">
      <c r="A54" s="406" t="s">
        <v>104</v>
      </c>
      <c r="B54" s="435"/>
      <c r="C54" s="44"/>
      <c r="D54" s="44"/>
      <c r="E54" s="44"/>
      <c r="F54" s="117">
        <f>SUM(F4:F53)</f>
        <v>0</v>
      </c>
      <c r="G54" s="44"/>
    </row>
    <row r="55" spans="1:9" s="100" customFormat="1" ht="30" customHeight="1" thickBot="1">
      <c r="A55" s="408" t="s">
        <v>118</v>
      </c>
      <c r="B55" s="436"/>
      <c r="C55" s="109"/>
      <c r="D55" s="109"/>
      <c r="E55" s="109"/>
      <c r="F55" s="109"/>
      <c r="G55" s="110">
        <f>ROUND(SUM(G4:G53),2)</f>
        <v>0</v>
      </c>
      <c r="I55" s="362"/>
    </row>
    <row r="56" spans="1:9" s="100" customFormat="1" ht="30" customHeight="1" thickBot="1">
      <c r="A56" s="437" t="s">
        <v>295</v>
      </c>
      <c r="B56" s="438"/>
      <c r="C56" s="438"/>
      <c r="D56" s="438"/>
      <c r="E56" s="438"/>
      <c r="F56" s="439"/>
      <c r="G56" s="223">
        <f>+G2</f>
        <v>0</v>
      </c>
    </row>
    <row r="57" spans="1:9">
      <c r="A57" s="337" t="s">
        <v>296</v>
      </c>
      <c r="B57" s="337"/>
      <c r="C57" s="337"/>
      <c r="D57" s="337"/>
      <c r="E57" s="337"/>
    </row>
    <row r="58" spans="1:9">
      <c r="A58" s="337" t="s">
        <v>119</v>
      </c>
      <c r="B58" s="337"/>
      <c r="C58" s="337"/>
      <c r="D58" s="337"/>
      <c r="E58" s="337"/>
    </row>
    <row r="59" spans="1:9">
      <c r="A59" s="337" t="s">
        <v>106</v>
      </c>
      <c r="B59" s="337"/>
      <c r="C59" s="337"/>
      <c r="D59" s="337"/>
      <c r="E59" s="337"/>
    </row>
    <row r="60" spans="1:9">
      <c r="A60" s="337" t="s">
        <v>120</v>
      </c>
      <c r="B60" s="363"/>
      <c r="C60" s="363"/>
      <c r="D60" s="363"/>
      <c r="E60" s="363"/>
    </row>
    <row r="61" spans="1:9">
      <c r="A61" s="337" t="s">
        <v>105</v>
      </c>
    </row>
    <row r="62" spans="1:9">
      <c r="A62" s="337" t="s">
        <v>107</v>
      </c>
      <c r="B62" s="337"/>
      <c r="C62" s="337"/>
      <c r="D62" s="337"/>
      <c r="E62" s="337"/>
    </row>
  </sheetData>
  <sheetProtection algorithmName="SHA-512" hashValue="DwQGeFHMnud+kr34tFLSt1ThiUrro2rGJcnqOKfpBmRs09TQQglgIYOOf7qm84erqaYlkk0cKZGCZMEpcf+uQw==" saltValue="4dXVQHBa3544El4mupVU1Q==" spinCount="100000" sheet="1" selectLockedCells="1"/>
  <mergeCells count="5">
    <mergeCell ref="A54:B54"/>
    <mergeCell ref="A55:B55"/>
    <mergeCell ref="A1:G1"/>
    <mergeCell ref="A2:F2"/>
    <mergeCell ref="A56:F56"/>
  </mergeCells>
  <printOptions horizontalCentered="1" verticalCentered="1"/>
  <pageMargins left="0.51181102362204722" right="0.44" top="0.43307086614173229" bottom="0.51181102362204722" header="0.31496062992125984" footer="0.31496062992125984"/>
  <pageSetup paperSize="9" scale="52"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Κατηγορίες εθελοντών" xr:uid="{00000000-0002-0000-0300-000000000000}">
          <x14:formula1>
            <xm:f>DATA!$A$10:$A$12</xm:f>
          </x14:formula1>
          <xm:sqref>E4:E53</xm:sqref>
        </x14:dataValidation>
        <x14:dataValidation type="list" allowBlank="1" showInputMessage="1" showErrorMessage="1" xr:uid="{00000000-0002-0000-0300-000001000000}">
          <x14:formula1>
            <xm:f>DATA!$A$45:$A$51</xm:f>
          </x14:formula1>
          <xm:sqref>D4:D53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3">
    <pageSetUpPr fitToPage="1"/>
  </sheetPr>
  <dimension ref="A1:O64"/>
  <sheetViews>
    <sheetView topLeftCell="B1" zoomScale="85" zoomScaleNormal="85" zoomScaleSheetLayoutView="70" workbookViewId="0">
      <selection activeCell="B4" sqref="B4"/>
    </sheetView>
  </sheetViews>
  <sheetFormatPr defaultColWidth="9.109375" defaultRowHeight="14.4"/>
  <cols>
    <col min="1" max="1" width="6" style="346" customWidth="1"/>
    <col min="2" max="2" width="54" style="346" customWidth="1"/>
    <col min="3" max="4" width="26.44140625" style="346" customWidth="1"/>
    <col min="5" max="5" width="10.44140625" style="346" customWidth="1"/>
    <col min="6" max="7" width="11.6640625" style="346" customWidth="1"/>
    <col min="8" max="8" width="16.88671875" style="346" customWidth="1"/>
    <col min="9" max="9" width="22" style="346" customWidth="1"/>
    <col min="10" max="10" width="13.6640625" style="346" customWidth="1"/>
    <col min="11" max="11" width="17.44140625" style="346" customWidth="1"/>
    <col min="12" max="12" width="12.109375" style="346" customWidth="1"/>
    <col min="13" max="13" width="16.5546875" style="346" customWidth="1"/>
    <col min="14" max="14" width="11.88671875" style="346" customWidth="1"/>
    <col min="15" max="15" width="17.6640625" style="346" customWidth="1"/>
    <col min="16" max="16384" width="9.109375" style="346"/>
  </cols>
  <sheetData>
    <row r="1" spans="1:15" s="344" customFormat="1" ht="32.25" customHeight="1" thickBot="1">
      <c r="A1" s="447" t="s">
        <v>39</v>
      </c>
      <c r="B1" s="448"/>
      <c r="C1" s="448"/>
      <c r="D1" s="448"/>
      <c r="E1" s="448"/>
      <c r="F1" s="448"/>
      <c r="G1" s="448"/>
      <c r="H1" s="448"/>
      <c r="I1" s="448"/>
      <c r="J1" s="448"/>
      <c r="K1" s="448"/>
      <c r="L1" s="448"/>
      <c r="M1" s="448"/>
      <c r="N1" s="448"/>
      <c r="O1" s="449"/>
    </row>
    <row r="2" spans="1:15" s="345" customFormat="1" ht="129.6">
      <c r="A2" s="450" t="s">
        <v>209</v>
      </c>
      <c r="B2" s="452" t="s">
        <v>215</v>
      </c>
      <c r="C2" s="454" t="s">
        <v>216</v>
      </c>
      <c r="D2" s="457" t="s">
        <v>187</v>
      </c>
      <c r="E2" s="210" t="s">
        <v>6</v>
      </c>
      <c r="F2" s="211" t="s">
        <v>9</v>
      </c>
      <c r="G2" s="211" t="s">
        <v>109</v>
      </c>
      <c r="H2" s="211" t="s">
        <v>35</v>
      </c>
      <c r="I2" s="211" t="s">
        <v>52</v>
      </c>
      <c r="J2" s="212" t="s">
        <v>111</v>
      </c>
      <c r="K2" s="60" t="s">
        <v>38</v>
      </c>
      <c r="L2" s="210" t="s">
        <v>12</v>
      </c>
      <c r="M2" s="59" t="s">
        <v>53</v>
      </c>
      <c r="N2" s="58" t="s">
        <v>13</v>
      </c>
      <c r="O2" s="60" t="s">
        <v>14</v>
      </c>
    </row>
    <row r="3" spans="1:15" s="345" customFormat="1" ht="29.4" thickBot="1">
      <c r="A3" s="451"/>
      <c r="B3" s="453"/>
      <c r="C3" s="455"/>
      <c r="D3" s="458"/>
      <c r="E3" s="61" t="s">
        <v>7</v>
      </c>
      <c r="F3" s="62" t="s">
        <v>8</v>
      </c>
      <c r="G3" s="62" t="s">
        <v>10</v>
      </c>
      <c r="H3" s="62" t="s">
        <v>11</v>
      </c>
      <c r="I3" s="62" t="s">
        <v>21</v>
      </c>
      <c r="J3" s="77" t="s">
        <v>36</v>
      </c>
      <c r="K3" s="65" t="s">
        <v>298</v>
      </c>
      <c r="L3" s="61" t="s">
        <v>37</v>
      </c>
      <c r="M3" s="64" t="s">
        <v>110</v>
      </c>
      <c r="N3" s="63" t="s">
        <v>299</v>
      </c>
      <c r="O3" s="369" t="s">
        <v>300</v>
      </c>
    </row>
    <row r="4" spans="1:15" ht="18" customHeight="1">
      <c r="A4" s="360">
        <v>1</v>
      </c>
      <c r="B4" s="66"/>
      <c r="C4" s="67"/>
      <c r="D4" s="202"/>
      <c r="E4" s="68"/>
      <c r="F4" s="69"/>
      <c r="G4" s="121"/>
      <c r="H4" s="121"/>
      <c r="I4" s="121"/>
      <c r="J4" s="122"/>
      <c r="K4" s="125">
        <f>+E4*F4*(G4+H4+I4)+J4</f>
        <v>0</v>
      </c>
      <c r="L4" s="123"/>
      <c r="M4" s="124"/>
      <c r="N4" s="129">
        <f>+F4*(L4+M4)</f>
        <v>0</v>
      </c>
      <c r="O4" s="125">
        <f>IF(D4="",0,+K4+N4)</f>
        <v>0</v>
      </c>
    </row>
    <row r="5" spans="1:15" ht="18" customHeight="1">
      <c r="A5" s="361">
        <v>2</v>
      </c>
      <c r="B5" s="70"/>
      <c r="C5" s="71"/>
      <c r="D5" s="202"/>
      <c r="E5" s="68"/>
      <c r="F5" s="69"/>
      <c r="G5" s="121"/>
      <c r="H5" s="121"/>
      <c r="I5" s="121"/>
      <c r="J5" s="122"/>
      <c r="K5" s="125">
        <f t="shared" ref="K5:K28" si="0">+E5*F5*(G5+H5+I5)+J5</f>
        <v>0</v>
      </c>
      <c r="L5" s="123"/>
      <c r="M5" s="124"/>
      <c r="N5" s="129">
        <f t="shared" ref="N5:N28" si="1">+F5*(L5+M5)</f>
        <v>0</v>
      </c>
      <c r="O5" s="125">
        <f t="shared" ref="O5:O28" si="2">IF(D5="",0,+K5+N5)</f>
        <v>0</v>
      </c>
    </row>
    <row r="6" spans="1:15" ht="18" customHeight="1">
      <c r="A6" s="361">
        <v>3</v>
      </c>
      <c r="B6" s="70"/>
      <c r="C6" s="71"/>
      <c r="D6" s="202"/>
      <c r="E6" s="68"/>
      <c r="F6" s="69"/>
      <c r="G6" s="121"/>
      <c r="H6" s="121"/>
      <c r="I6" s="121"/>
      <c r="J6" s="122"/>
      <c r="K6" s="125">
        <f t="shared" si="0"/>
        <v>0</v>
      </c>
      <c r="L6" s="123"/>
      <c r="M6" s="124"/>
      <c r="N6" s="129">
        <f t="shared" si="1"/>
        <v>0</v>
      </c>
      <c r="O6" s="125">
        <f t="shared" si="2"/>
        <v>0</v>
      </c>
    </row>
    <row r="7" spans="1:15" ht="18" customHeight="1">
      <c r="A7" s="361">
        <v>4</v>
      </c>
      <c r="B7" s="70"/>
      <c r="C7" s="71"/>
      <c r="D7" s="202"/>
      <c r="E7" s="68"/>
      <c r="F7" s="69"/>
      <c r="G7" s="121"/>
      <c r="H7" s="121"/>
      <c r="I7" s="121"/>
      <c r="J7" s="122"/>
      <c r="K7" s="125">
        <f t="shared" si="0"/>
        <v>0</v>
      </c>
      <c r="L7" s="123"/>
      <c r="M7" s="124"/>
      <c r="N7" s="129">
        <f t="shared" si="1"/>
        <v>0</v>
      </c>
      <c r="O7" s="125">
        <f t="shared" si="2"/>
        <v>0</v>
      </c>
    </row>
    <row r="8" spans="1:15" ht="18" customHeight="1">
      <c r="A8" s="361">
        <v>5</v>
      </c>
      <c r="B8" s="70"/>
      <c r="C8" s="71"/>
      <c r="D8" s="202"/>
      <c r="E8" s="68"/>
      <c r="F8" s="69"/>
      <c r="G8" s="121"/>
      <c r="H8" s="121"/>
      <c r="I8" s="121"/>
      <c r="J8" s="122"/>
      <c r="K8" s="125">
        <f t="shared" si="0"/>
        <v>0</v>
      </c>
      <c r="L8" s="123"/>
      <c r="M8" s="124"/>
      <c r="N8" s="129">
        <f t="shared" si="1"/>
        <v>0</v>
      </c>
      <c r="O8" s="125">
        <f t="shared" si="2"/>
        <v>0</v>
      </c>
    </row>
    <row r="9" spans="1:15" ht="18" customHeight="1">
      <c r="A9" s="361">
        <v>6</v>
      </c>
      <c r="B9" s="70"/>
      <c r="C9" s="71"/>
      <c r="D9" s="202"/>
      <c r="E9" s="68"/>
      <c r="F9" s="69"/>
      <c r="G9" s="121"/>
      <c r="H9" s="121"/>
      <c r="I9" s="121"/>
      <c r="J9" s="122"/>
      <c r="K9" s="125">
        <f t="shared" si="0"/>
        <v>0</v>
      </c>
      <c r="L9" s="123"/>
      <c r="M9" s="124"/>
      <c r="N9" s="129">
        <f t="shared" si="1"/>
        <v>0</v>
      </c>
      <c r="O9" s="125">
        <f t="shared" si="2"/>
        <v>0</v>
      </c>
    </row>
    <row r="10" spans="1:15" ht="18" customHeight="1">
      <c r="A10" s="361">
        <v>7</v>
      </c>
      <c r="B10" s="70"/>
      <c r="C10" s="71"/>
      <c r="D10" s="202"/>
      <c r="E10" s="68"/>
      <c r="F10" s="69"/>
      <c r="G10" s="121"/>
      <c r="H10" s="121"/>
      <c r="I10" s="121"/>
      <c r="J10" s="122"/>
      <c r="K10" s="125">
        <f t="shared" si="0"/>
        <v>0</v>
      </c>
      <c r="L10" s="123"/>
      <c r="M10" s="124"/>
      <c r="N10" s="129">
        <f t="shared" si="1"/>
        <v>0</v>
      </c>
      <c r="O10" s="125">
        <f t="shared" si="2"/>
        <v>0</v>
      </c>
    </row>
    <row r="11" spans="1:15" ht="18" customHeight="1">
      <c r="A11" s="361">
        <v>8</v>
      </c>
      <c r="B11" s="70"/>
      <c r="C11" s="71"/>
      <c r="D11" s="202"/>
      <c r="E11" s="68"/>
      <c r="F11" s="69"/>
      <c r="G11" s="121"/>
      <c r="H11" s="121"/>
      <c r="I11" s="121"/>
      <c r="J11" s="122"/>
      <c r="K11" s="125">
        <f t="shared" si="0"/>
        <v>0</v>
      </c>
      <c r="L11" s="123"/>
      <c r="M11" s="124"/>
      <c r="N11" s="129">
        <f t="shared" si="1"/>
        <v>0</v>
      </c>
      <c r="O11" s="125">
        <f t="shared" si="2"/>
        <v>0</v>
      </c>
    </row>
    <row r="12" spans="1:15" ht="18" customHeight="1">
      <c r="A12" s="361">
        <v>9</v>
      </c>
      <c r="B12" s="70"/>
      <c r="C12" s="71"/>
      <c r="D12" s="202"/>
      <c r="E12" s="68"/>
      <c r="F12" s="69"/>
      <c r="G12" s="121"/>
      <c r="H12" s="121"/>
      <c r="I12" s="121"/>
      <c r="J12" s="122"/>
      <c r="K12" s="125">
        <f t="shared" si="0"/>
        <v>0</v>
      </c>
      <c r="L12" s="123"/>
      <c r="M12" s="124"/>
      <c r="N12" s="129">
        <f t="shared" si="1"/>
        <v>0</v>
      </c>
      <c r="O12" s="125">
        <f t="shared" si="2"/>
        <v>0</v>
      </c>
    </row>
    <row r="13" spans="1:15" ht="18" customHeight="1">
      <c r="A13" s="361">
        <v>10</v>
      </c>
      <c r="B13" s="70"/>
      <c r="C13" s="71"/>
      <c r="D13" s="202"/>
      <c r="E13" s="68"/>
      <c r="F13" s="69"/>
      <c r="G13" s="121"/>
      <c r="H13" s="121"/>
      <c r="I13" s="121"/>
      <c r="J13" s="122"/>
      <c r="K13" s="125">
        <f t="shared" si="0"/>
        <v>0</v>
      </c>
      <c r="L13" s="123"/>
      <c r="M13" s="124"/>
      <c r="N13" s="129">
        <f t="shared" si="1"/>
        <v>0</v>
      </c>
      <c r="O13" s="125">
        <f t="shared" si="2"/>
        <v>0</v>
      </c>
    </row>
    <row r="14" spans="1:15" ht="18" customHeight="1">
      <c r="A14" s="361">
        <v>11</v>
      </c>
      <c r="B14" s="70"/>
      <c r="C14" s="71"/>
      <c r="D14" s="202"/>
      <c r="E14" s="68"/>
      <c r="F14" s="69"/>
      <c r="G14" s="121"/>
      <c r="H14" s="121"/>
      <c r="I14" s="121"/>
      <c r="J14" s="122"/>
      <c r="K14" s="125">
        <f t="shared" si="0"/>
        <v>0</v>
      </c>
      <c r="L14" s="123"/>
      <c r="M14" s="124"/>
      <c r="N14" s="129">
        <f t="shared" si="1"/>
        <v>0</v>
      </c>
      <c r="O14" s="125">
        <f t="shared" si="2"/>
        <v>0</v>
      </c>
    </row>
    <row r="15" spans="1:15" ht="18" customHeight="1">
      <c r="A15" s="361">
        <v>12</v>
      </c>
      <c r="B15" s="70"/>
      <c r="C15" s="71"/>
      <c r="D15" s="202"/>
      <c r="E15" s="68"/>
      <c r="F15" s="69"/>
      <c r="G15" s="121"/>
      <c r="H15" s="121"/>
      <c r="I15" s="121"/>
      <c r="J15" s="122"/>
      <c r="K15" s="125">
        <f t="shared" si="0"/>
        <v>0</v>
      </c>
      <c r="L15" s="123"/>
      <c r="M15" s="124"/>
      <c r="N15" s="129">
        <f t="shared" si="1"/>
        <v>0</v>
      </c>
      <c r="O15" s="125">
        <f t="shared" si="2"/>
        <v>0</v>
      </c>
    </row>
    <row r="16" spans="1:15" ht="18" customHeight="1">
      <c r="A16" s="361">
        <v>13</v>
      </c>
      <c r="B16" s="70"/>
      <c r="C16" s="71"/>
      <c r="D16" s="202"/>
      <c r="E16" s="68"/>
      <c r="F16" s="69"/>
      <c r="G16" s="121"/>
      <c r="H16" s="121"/>
      <c r="I16" s="121"/>
      <c r="J16" s="122"/>
      <c r="K16" s="125">
        <f t="shared" si="0"/>
        <v>0</v>
      </c>
      <c r="L16" s="123"/>
      <c r="M16" s="124"/>
      <c r="N16" s="129">
        <f t="shared" si="1"/>
        <v>0</v>
      </c>
      <c r="O16" s="125">
        <f t="shared" si="2"/>
        <v>0</v>
      </c>
    </row>
    <row r="17" spans="1:15" ht="18" customHeight="1">
      <c r="A17" s="361">
        <v>14</v>
      </c>
      <c r="B17" s="70"/>
      <c r="C17" s="71"/>
      <c r="D17" s="202"/>
      <c r="E17" s="68"/>
      <c r="F17" s="69"/>
      <c r="G17" s="121"/>
      <c r="H17" s="121"/>
      <c r="I17" s="121"/>
      <c r="J17" s="122"/>
      <c r="K17" s="125">
        <f t="shared" si="0"/>
        <v>0</v>
      </c>
      <c r="L17" s="123"/>
      <c r="M17" s="124"/>
      <c r="N17" s="129">
        <f t="shared" si="1"/>
        <v>0</v>
      </c>
      <c r="O17" s="125">
        <f t="shared" si="2"/>
        <v>0</v>
      </c>
    </row>
    <row r="18" spans="1:15" ht="18" customHeight="1">
      <c r="A18" s="361">
        <v>15</v>
      </c>
      <c r="B18" s="70"/>
      <c r="C18" s="71"/>
      <c r="D18" s="202"/>
      <c r="E18" s="68"/>
      <c r="F18" s="69"/>
      <c r="G18" s="121"/>
      <c r="H18" s="121"/>
      <c r="I18" s="121"/>
      <c r="J18" s="122"/>
      <c r="K18" s="125">
        <f t="shared" si="0"/>
        <v>0</v>
      </c>
      <c r="L18" s="123"/>
      <c r="M18" s="124"/>
      <c r="N18" s="129">
        <f t="shared" si="1"/>
        <v>0</v>
      </c>
      <c r="O18" s="125">
        <f t="shared" si="2"/>
        <v>0</v>
      </c>
    </row>
    <row r="19" spans="1:15" ht="18" customHeight="1">
      <c r="A19" s="361">
        <v>16</v>
      </c>
      <c r="B19" s="70"/>
      <c r="C19" s="71"/>
      <c r="D19" s="202"/>
      <c r="E19" s="68"/>
      <c r="F19" s="69"/>
      <c r="G19" s="121"/>
      <c r="H19" s="121"/>
      <c r="I19" s="121"/>
      <c r="J19" s="122"/>
      <c r="K19" s="125">
        <f t="shared" si="0"/>
        <v>0</v>
      </c>
      <c r="L19" s="123"/>
      <c r="M19" s="124"/>
      <c r="N19" s="129">
        <f t="shared" si="1"/>
        <v>0</v>
      </c>
      <c r="O19" s="125">
        <f t="shared" si="2"/>
        <v>0</v>
      </c>
    </row>
    <row r="20" spans="1:15" ht="18" customHeight="1">
      <c r="A20" s="361">
        <v>17</v>
      </c>
      <c r="B20" s="70"/>
      <c r="C20" s="71"/>
      <c r="D20" s="202"/>
      <c r="E20" s="68"/>
      <c r="F20" s="69"/>
      <c r="G20" s="121"/>
      <c r="H20" s="121"/>
      <c r="I20" s="121"/>
      <c r="J20" s="122"/>
      <c r="K20" s="125">
        <f t="shared" si="0"/>
        <v>0</v>
      </c>
      <c r="L20" s="123"/>
      <c r="M20" s="124"/>
      <c r="N20" s="129">
        <f t="shared" ref="N20:N27" si="3">+F20*(L20+M20)</f>
        <v>0</v>
      </c>
      <c r="O20" s="125">
        <f t="shared" si="2"/>
        <v>0</v>
      </c>
    </row>
    <row r="21" spans="1:15" ht="18" customHeight="1">
      <c r="A21" s="361">
        <v>18</v>
      </c>
      <c r="B21" s="70"/>
      <c r="C21" s="71"/>
      <c r="D21" s="202"/>
      <c r="E21" s="68"/>
      <c r="F21" s="69"/>
      <c r="G21" s="121"/>
      <c r="H21" s="121"/>
      <c r="I21" s="121"/>
      <c r="J21" s="122"/>
      <c r="K21" s="125">
        <f t="shared" si="0"/>
        <v>0</v>
      </c>
      <c r="L21" s="123"/>
      <c r="M21" s="124"/>
      <c r="N21" s="129">
        <f t="shared" si="3"/>
        <v>0</v>
      </c>
      <c r="O21" s="125">
        <f t="shared" si="2"/>
        <v>0</v>
      </c>
    </row>
    <row r="22" spans="1:15" ht="18" customHeight="1">
      <c r="A22" s="361">
        <v>19</v>
      </c>
      <c r="B22" s="70"/>
      <c r="C22" s="71"/>
      <c r="D22" s="202"/>
      <c r="E22" s="68"/>
      <c r="F22" s="69"/>
      <c r="G22" s="121"/>
      <c r="H22" s="121"/>
      <c r="I22" s="121"/>
      <c r="J22" s="122"/>
      <c r="K22" s="125">
        <f t="shared" si="0"/>
        <v>0</v>
      </c>
      <c r="L22" s="123"/>
      <c r="M22" s="124"/>
      <c r="N22" s="129">
        <f t="shared" si="3"/>
        <v>0</v>
      </c>
      <c r="O22" s="125">
        <f t="shared" si="2"/>
        <v>0</v>
      </c>
    </row>
    <row r="23" spans="1:15" ht="18" customHeight="1">
      <c r="A23" s="361">
        <v>20</v>
      </c>
      <c r="B23" s="70"/>
      <c r="C23" s="71"/>
      <c r="D23" s="202"/>
      <c r="E23" s="68"/>
      <c r="F23" s="69"/>
      <c r="G23" s="121"/>
      <c r="H23" s="121"/>
      <c r="I23" s="121"/>
      <c r="J23" s="122"/>
      <c r="K23" s="125">
        <f t="shared" si="0"/>
        <v>0</v>
      </c>
      <c r="L23" s="123"/>
      <c r="M23" s="124"/>
      <c r="N23" s="129">
        <f t="shared" si="3"/>
        <v>0</v>
      </c>
      <c r="O23" s="125">
        <f t="shared" si="2"/>
        <v>0</v>
      </c>
    </row>
    <row r="24" spans="1:15" ht="18" customHeight="1">
      <c r="A24" s="361">
        <v>21</v>
      </c>
      <c r="B24" s="70"/>
      <c r="C24" s="71"/>
      <c r="D24" s="202"/>
      <c r="E24" s="68"/>
      <c r="F24" s="69"/>
      <c r="G24" s="121"/>
      <c r="H24" s="121"/>
      <c r="I24" s="121"/>
      <c r="J24" s="122"/>
      <c r="K24" s="125">
        <f t="shared" si="0"/>
        <v>0</v>
      </c>
      <c r="L24" s="123"/>
      <c r="M24" s="124"/>
      <c r="N24" s="129">
        <f t="shared" si="3"/>
        <v>0</v>
      </c>
      <c r="O24" s="125">
        <f t="shared" si="2"/>
        <v>0</v>
      </c>
    </row>
    <row r="25" spans="1:15" ht="18" customHeight="1">
      <c r="A25" s="361">
        <v>22</v>
      </c>
      <c r="B25" s="70"/>
      <c r="C25" s="71"/>
      <c r="D25" s="202"/>
      <c r="E25" s="68"/>
      <c r="F25" s="69"/>
      <c r="G25" s="121"/>
      <c r="H25" s="121"/>
      <c r="I25" s="121"/>
      <c r="J25" s="122"/>
      <c r="K25" s="125">
        <f t="shared" si="0"/>
        <v>0</v>
      </c>
      <c r="L25" s="123"/>
      <c r="M25" s="124"/>
      <c r="N25" s="129">
        <f t="shared" si="3"/>
        <v>0</v>
      </c>
      <c r="O25" s="125">
        <f t="shared" si="2"/>
        <v>0</v>
      </c>
    </row>
    <row r="26" spans="1:15" ht="18" customHeight="1">
      <c r="A26" s="361">
        <v>23</v>
      </c>
      <c r="B26" s="70"/>
      <c r="C26" s="71"/>
      <c r="D26" s="202"/>
      <c r="E26" s="68"/>
      <c r="F26" s="69"/>
      <c r="G26" s="121"/>
      <c r="H26" s="121"/>
      <c r="I26" s="121"/>
      <c r="J26" s="122"/>
      <c r="K26" s="125">
        <f t="shared" si="0"/>
        <v>0</v>
      </c>
      <c r="L26" s="123"/>
      <c r="M26" s="124"/>
      <c r="N26" s="129">
        <f t="shared" si="3"/>
        <v>0</v>
      </c>
      <c r="O26" s="125">
        <f t="shared" si="2"/>
        <v>0</v>
      </c>
    </row>
    <row r="27" spans="1:15" ht="18" customHeight="1">
      <c r="A27" s="361">
        <v>24</v>
      </c>
      <c r="B27" s="70"/>
      <c r="C27" s="71"/>
      <c r="D27" s="202"/>
      <c r="E27" s="68"/>
      <c r="F27" s="69"/>
      <c r="G27" s="121"/>
      <c r="H27" s="121"/>
      <c r="I27" s="121"/>
      <c r="J27" s="122"/>
      <c r="K27" s="125">
        <f t="shared" si="0"/>
        <v>0</v>
      </c>
      <c r="L27" s="123"/>
      <c r="M27" s="124"/>
      <c r="N27" s="129">
        <f t="shared" si="3"/>
        <v>0</v>
      </c>
      <c r="O27" s="125">
        <f t="shared" si="2"/>
        <v>0</v>
      </c>
    </row>
    <row r="28" spans="1:15" ht="18" customHeight="1" thickBot="1">
      <c r="A28" s="361">
        <v>25</v>
      </c>
      <c r="B28" s="72"/>
      <c r="C28" s="73"/>
      <c r="D28" s="202"/>
      <c r="E28" s="68"/>
      <c r="F28" s="69"/>
      <c r="G28" s="121"/>
      <c r="H28" s="121"/>
      <c r="I28" s="121"/>
      <c r="J28" s="122"/>
      <c r="K28" s="125">
        <f t="shared" si="0"/>
        <v>0</v>
      </c>
      <c r="L28" s="123"/>
      <c r="M28" s="124"/>
      <c r="N28" s="129">
        <f t="shared" si="1"/>
        <v>0</v>
      </c>
      <c r="O28" s="125">
        <f t="shared" si="2"/>
        <v>0</v>
      </c>
    </row>
    <row r="29" spans="1:15" s="347" customFormat="1" ht="18.600000000000001" thickBot="1">
      <c r="A29" s="442" t="s">
        <v>15</v>
      </c>
      <c r="B29" s="443"/>
      <c r="C29" s="444"/>
      <c r="D29" s="209"/>
      <c r="E29" s="78"/>
      <c r="F29" s="79"/>
      <c r="G29" s="79"/>
      <c r="H29" s="79"/>
      <c r="I29" s="79"/>
      <c r="J29" s="80"/>
      <c r="K29" s="126">
        <f>SUM(K4:K28)</f>
        <v>0</v>
      </c>
      <c r="L29" s="74"/>
      <c r="M29" s="75"/>
      <c r="N29" s="127">
        <f>SUM(N4:N28)</f>
        <v>0</v>
      </c>
      <c r="O29" s="76"/>
    </row>
    <row r="30" spans="1:15" s="347" customFormat="1" ht="18.600000000000001" thickBot="1">
      <c r="A30" s="445" t="s">
        <v>301</v>
      </c>
      <c r="B30" s="446"/>
      <c r="C30" s="446"/>
      <c r="D30" s="446"/>
      <c r="E30" s="446"/>
      <c r="F30" s="446"/>
      <c r="G30" s="446"/>
      <c r="H30" s="446"/>
      <c r="I30" s="446"/>
      <c r="J30" s="446"/>
      <c r="K30" s="446"/>
      <c r="L30" s="446"/>
      <c r="M30" s="446"/>
      <c r="N30" s="446"/>
      <c r="O30" s="128">
        <f>SUM(O4:O28)</f>
        <v>0</v>
      </c>
    </row>
    <row r="32" spans="1:15" s="348" customFormat="1" ht="13.8">
      <c r="A32" s="349" t="s">
        <v>98</v>
      </c>
    </row>
    <row r="33" spans="1:12" s="348" customFormat="1" ht="13.8">
      <c r="A33" s="349" t="s">
        <v>40</v>
      </c>
    </row>
    <row r="34" spans="1:12" s="348" customFormat="1" ht="13.8">
      <c r="A34" s="350" t="s">
        <v>96</v>
      </c>
      <c r="B34" s="350"/>
      <c r="C34" s="350"/>
      <c r="D34" s="350"/>
      <c r="E34" s="350"/>
      <c r="F34" s="350"/>
      <c r="G34" s="350"/>
      <c r="H34" s="350"/>
      <c r="I34" s="350"/>
      <c r="J34" s="350"/>
      <c r="K34" s="350"/>
      <c r="L34" s="351"/>
    </row>
    <row r="35" spans="1:12" s="348" customFormat="1" ht="13.8">
      <c r="A35" s="440" t="s">
        <v>42</v>
      </c>
      <c r="B35" s="348" t="s">
        <v>41</v>
      </c>
      <c r="L35" s="351"/>
    </row>
    <row r="36" spans="1:12" s="348" customFormat="1" ht="13.8">
      <c r="A36" s="456"/>
      <c r="B36" s="348" t="s">
        <v>49</v>
      </c>
      <c r="L36" s="351"/>
    </row>
    <row r="37" spans="1:12" s="348" customFormat="1" ht="13.8">
      <c r="A37" s="352" t="s">
        <v>43</v>
      </c>
      <c r="B37" s="353" t="s">
        <v>54</v>
      </c>
      <c r="C37" s="353"/>
      <c r="D37" s="353"/>
      <c r="E37" s="353"/>
      <c r="F37" s="354"/>
      <c r="G37" s="354"/>
      <c r="H37" s="353"/>
      <c r="I37" s="353"/>
      <c r="J37" s="353"/>
      <c r="K37" s="354">
        <v>90</v>
      </c>
      <c r="L37" s="351"/>
    </row>
    <row r="38" spans="1:12" s="348" customFormat="1" ht="13.8">
      <c r="A38" s="352" t="s">
        <v>44</v>
      </c>
      <c r="B38" s="353" t="s">
        <v>55</v>
      </c>
      <c r="C38" s="353"/>
      <c r="D38" s="353"/>
      <c r="E38" s="353"/>
      <c r="F38" s="354"/>
      <c r="G38" s="354"/>
      <c r="H38" s="353"/>
      <c r="I38" s="353"/>
      <c r="J38" s="353"/>
      <c r="K38" s="354">
        <v>40</v>
      </c>
      <c r="L38" s="351"/>
    </row>
    <row r="39" spans="1:12" s="348" customFormat="1" ht="13.8">
      <c r="A39" s="352" t="s">
        <v>45</v>
      </c>
      <c r="B39" s="353" t="s">
        <v>56</v>
      </c>
      <c r="C39" s="353"/>
      <c r="D39" s="353"/>
      <c r="E39" s="353"/>
      <c r="F39" s="355"/>
      <c r="G39" s="355"/>
      <c r="H39" s="353"/>
      <c r="I39" s="353"/>
      <c r="J39" s="353"/>
      <c r="K39" s="356" t="s">
        <v>50</v>
      </c>
      <c r="L39" s="351"/>
    </row>
    <row r="40" spans="1:12" s="348" customFormat="1" ht="13.8">
      <c r="A40" s="352" t="s">
        <v>46</v>
      </c>
      <c r="B40" s="353" t="s">
        <v>57</v>
      </c>
      <c r="C40" s="353"/>
      <c r="D40" s="353"/>
      <c r="E40" s="353"/>
      <c r="F40" s="354"/>
      <c r="G40" s="354"/>
      <c r="H40" s="353"/>
      <c r="I40" s="353"/>
      <c r="J40" s="353"/>
      <c r="K40" s="354">
        <v>20</v>
      </c>
      <c r="L40" s="351"/>
    </row>
    <row r="41" spans="1:12" s="348" customFormat="1" ht="13.8">
      <c r="A41" s="357" t="s">
        <v>47</v>
      </c>
      <c r="B41" s="348" t="s">
        <v>58</v>
      </c>
      <c r="F41" s="358"/>
      <c r="G41" s="358"/>
      <c r="K41" s="359" t="s">
        <v>51</v>
      </c>
      <c r="L41" s="351"/>
    </row>
    <row r="42" spans="1:12" s="348" customFormat="1" ht="13.8">
      <c r="L42" s="351"/>
    </row>
    <row r="43" spans="1:12" s="348" customFormat="1" ht="13.8">
      <c r="A43" s="348" t="s">
        <v>48</v>
      </c>
      <c r="L43" s="351"/>
    </row>
    <row r="44" spans="1:12" s="348" customFormat="1" ht="13.8">
      <c r="A44" s="350" t="s">
        <v>97</v>
      </c>
      <c r="B44" s="350"/>
      <c r="C44" s="350"/>
      <c r="D44" s="350"/>
      <c r="E44" s="350"/>
      <c r="F44" s="350"/>
      <c r="G44" s="350"/>
      <c r="H44" s="350"/>
      <c r="I44" s="350"/>
      <c r="J44" s="350"/>
      <c r="K44" s="350"/>
      <c r="L44" s="351"/>
    </row>
    <row r="45" spans="1:12" s="348" customFormat="1" ht="13.8">
      <c r="A45" s="440" t="s">
        <v>42</v>
      </c>
      <c r="B45" s="348" t="s">
        <v>41</v>
      </c>
      <c r="L45" s="351"/>
    </row>
    <row r="46" spans="1:12" s="348" customFormat="1" ht="13.8">
      <c r="A46" s="441"/>
      <c r="B46" s="348" t="s">
        <v>49</v>
      </c>
    </row>
    <row r="47" spans="1:12" s="348" customFormat="1" ht="13.8">
      <c r="A47" s="441" t="s">
        <v>43</v>
      </c>
      <c r="B47" s="348" t="s">
        <v>95</v>
      </c>
    </row>
    <row r="48" spans="1:12" s="348" customFormat="1" ht="13.8">
      <c r="A48" s="441"/>
      <c r="B48" s="348" t="s">
        <v>94</v>
      </c>
    </row>
    <row r="49" spans="1:1" s="348" customFormat="1" ht="13.8"/>
    <row r="50" spans="1:1" s="348" customFormat="1" ht="18">
      <c r="A50" s="342" t="s">
        <v>59</v>
      </c>
    </row>
    <row r="51" spans="1:1" s="348" customFormat="1" ht="13.8"/>
    <row r="52" spans="1:1" s="348" customFormat="1" ht="13.8"/>
    <row r="53" spans="1:1" s="348" customFormat="1" ht="13.8"/>
    <row r="54" spans="1:1" s="348" customFormat="1" ht="13.8"/>
    <row r="55" spans="1:1" s="348" customFormat="1" ht="13.8"/>
    <row r="56" spans="1:1" s="348" customFormat="1" ht="13.8"/>
    <row r="57" spans="1:1" s="348" customFormat="1" ht="13.8"/>
    <row r="58" spans="1:1" s="348" customFormat="1" ht="13.8"/>
    <row r="59" spans="1:1" s="348" customFormat="1" ht="13.8"/>
    <row r="60" spans="1:1" s="348" customFormat="1" ht="13.8"/>
    <row r="61" spans="1:1" s="348" customFormat="1" ht="13.8"/>
    <row r="62" spans="1:1" s="348" customFormat="1" ht="13.8"/>
    <row r="63" spans="1:1" s="348" customFormat="1" ht="13.8"/>
    <row r="64" spans="1:1" s="348" customFormat="1" ht="13.8"/>
  </sheetData>
  <sheetProtection algorithmName="SHA-512" hashValue="NPxYdYKhiBVc9TOq7xGTUQVM4Hn6vfs/vdjj/KQnU8e8Vre9YjfKbXmtfcGDXrUomSIZfLD3f8XG+WjYGqzCPw==" saltValue="3kJYPZadhcJ1SPkvIg1mDw==" spinCount="100000" sheet="1" objects="1" scenarios="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DATA!$A$45:$A$51</xm:f>
          </x14:formula1>
          <xm:sqref>D4:D28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zoomScale="70" zoomScaleNormal="70" zoomScaleSheetLayoutView="70" workbookViewId="0">
      <selection activeCell="B4" sqref="B4"/>
    </sheetView>
  </sheetViews>
  <sheetFormatPr defaultColWidth="9.109375" defaultRowHeight="14.4"/>
  <cols>
    <col min="1" max="1" width="6" style="1" customWidth="1"/>
    <col min="2" max="2" width="56.109375" style="1" customWidth="1"/>
    <col min="3" max="3" width="37.88671875" style="1" customWidth="1"/>
    <col min="4" max="4" width="27.33203125" style="1" customWidth="1"/>
    <col min="5" max="9" width="17.33203125" style="1" customWidth="1"/>
    <col min="10" max="10" width="14.44140625" style="1" customWidth="1"/>
    <col min="11" max="11" width="24.5546875" style="1" customWidth="1"/>
    <col min="12" max="16384" width="9.109375" style="1"/>
  </cols>
  <sheetData>
    <row r="1" spans="1:11" ht="52.2" customHeight="1" thickBot="1">
      <c r="A1" s="461" t="s">
        <v>174</v>
      </c>
      <c r="B1" s="462"/>
      <c r="C1" s="462"/>
      <c r="D1" s="462"/>
      <c r="E1" s="462"/>
      <c r="F1" s="462"/>
      <c r="G1" s="462"/>
      <c r="H1" s="462"/>
      <c r="I1" s="462"/>
      <c r="J1" s="462"/>
      <c r="K1" s="463"/>
    </row>
    <row r="2" spans="1:11" s="99" customFormat="1" ht="86.4">
      <c r="A2" s="464" t="s">
        <v>209</v>
      </c>
      <c r="B2" s="466" t="s">
        <v>302</v>
      </c>
      <c r="C2" s="468" t="s">
        <v>211</v>
      </c>
      <c r="D2" s="472" t="s">
        <v>187</v>
      </c>
      <c r="E2" s="213" t="s">
        <v>17</v>
      </c>
      <c r="F2" s="214" t="s">
        <v>18</v>
      </c>
      <c r="G2" s="214" t="s">
        <v>19</v>
      </c>
      <c r="H2" s="215" t="s">
        <v>20</v>
      </c>
      <c r="I2" s="215" t="s">
        <v>92</v>
      </c>
      <c r="J2" s="14" t="s">
        <v>198</v>
      </c>
      <c r="K2" s="15" t="s">
        <v>14</v>
      </c>
    </row>
    <row r="3" spans="1:11" s="99" customFormat="1" ht="15" thickBot="1">
      <c r="A3" s="465"/>
      <c r="B3" s="467"/>
      <c r="C3" s="469"/>
      <c r="D3" s="473"/>
      <c r="E3" s="17" t="s">
        <v>7</v>
      </c>
      <c r="F3" s="18" t="s">
        <v>8</v>
      </c>
      <c r="G3" s="18" t="s">
        <v>10</v>
      </c>
      <c r="H3" s="19" t="s">
        <v>11</v>
      </c>
      <c r="I3" s="19" t="s">
        <v>21</v>
      </c>
      <c r="J3" s="20" t="s">
        <v>36</v>
      </c>
      <c r="K3" s="16" t="s">
        <v>93</v>
      </c>
    </row>
    <row r="4" spans="1:11" s="100" customFormat="1" ht="30" customHeight="1">
      <c r="A4" s="88">
        <v>1</v>
      </c>
      <c r="B4" s="197"/>
      <c r="C4" s="198"/>
      <c r="D4" s="225"/>
      <c r="E4" s="21"/>
      <c r="F4" s="130"/>
      <c r="G4" s="135"/>
      <c r="H4" s="91"/>
      <c r="I4" s="162"/>
      <c r="J4" s="138"/>
      <c r="K4" s="228">
        <f>IF(D4="",0,IF(I4="",0,E4*F4*G4*J4*(H4/I4)))</f>
        <v>0</v>
      </c>
    </row>
    <row r="5" spans="1:11" s="100" customFormat="1" ht="30" customHeight="1">
      <c r="A5" s="89">
        <v>2</v>
      </c>
      <c r="B5" s="190"/>
      <c r="C5" s="199"/>
      <c r="D5" s="225"/>
      <c r="E5" s="22"/>
      <c r="F5" s="132"/>
      <c r="G5" s="136"/>
      <c r="H5" s="27"/>
      <c r="I5" s="163"/>
      <c r="J5" s="139"/>
      <c r="K5" s="228">
        <f>IF(D5="",0,IF(I5="",0,E5*F5*G5*J5*(H5/I5)))</f>
        <v>0</v>
      </c>
    </row>
    <row r="6" spans="1:11" s="100" customFormat="1" ht="30" customHeight="1">
      <c r="A6" s="89">
        <v>3</v>
      </c>
      <c r="B6" s="190"/>
      <c r="C6" s="199"/>
      <c r="D6" s="225"/>
      <c r="E6" s="22"/>
      <c r="F6" s="132"/>
      <c r="G6" s="136"/>
      <c r="H6" s="27"/>
      <c r="I6" s="163"/>
      <c r="J6" s="139"/>
      <c r="K6" s="228">
        <f t="shared" ref="K6:K23" si="0">IF(D6="",0,IF(I6="",0,E6*F6*G6*J6*(H6/I6)))</f>
        <v>0</v>
      </c>
    </row>
    <row r="7" spans="1:11" s="100" customFormat="1" ht="30" customHeight="1">
      <c r="A7" s="89">
        <v>4</v>
      </c>
      <c r="B7" s="190"/>
      <c r="C7" s="199"/>
      <c r="D7" s="225"/>
      <c r="E7" s="22"/>
      <c r="F7" s="132"/>
      <c r="G7" s="136"/>
      <c r="H7" s="27"/>
      <c r="I7" s="163"/>
      <c r="J7" s="139"/>
      <c r="K7" s="228">
        <f t="shared" si="0"/>
        <v>0</v>
      </c>
    </row>
    <row r="8" spans="1:11" s="100" customFormat="1" ht="30" customHeight="1">
      <c r="A8" s="89">
        <v>5</v>
      </c>
      <c r="B8" s="190"/>
      <c r="C8" s="199"/>
      <c r="D8" s="225"/>
      <c r="E8" s="22"/>
      <c r="F8" s="132"/>
      <c r="G8" s="136"/>
      <c r="H8" s="27"/>
      <c r="I8" s="163"/>
      <c r="J8" s="139"/>
      <c r="K8" s="228">
        <f t="shared" si="0"/>
        <v>0</v>
      </c>
    </row>
    <row r="9" spans="1:11" s="100" customFormat="1" ht="30" customHeight="1">
      <c r="A9" s="89">
        <v>6</v>
      </c>
      <c r="B9" s="190"/>
      <c r="C9" s="199"/>
      <c r="D9" s="225"/>
      <c r="E9" s="22"/>
      <c r="F9" s="132"/>
      <c r="G9" s="136"/>
      <c r="H9" s="27"/>
      <c r="I9" s="163"/>
      <c r="J9" s="139"/>
      <c r="K9" s="228">
        <f t="shared" si="0"/>
        <v>0</v>
      </c>
    </row>
    <row r="10" spans="1:11" s="100" customFormat="1" ht="30" customHeight="1">
      <c r="A10" s="89">
        <v>7</v>
      </c>
      <c r="B10" s="190"/>
      <c r="C10" s="199"/>
      <c r="D10" s="225"/>
      <c r="E10" s="22"/>
      <c r="F10" s="132"/>
      <c r="G10" s="136"/>
      <c r="H10" s="27"/>
      <c r="I10" s="163"/>
      <c r="J10" s="139"/>
      <c r="K10" s="228">
        <f t="shared" si="0"/>
        <v>0</v>
      </c>
    </row>
    <row r="11" spans="1:11" s="100" customFormat="1" ht="30" customHeight="1">
      <c r="A11" s="89">
        <v>8</v>
      </c>
      <c r="B11" s="190"/>
      <c r="C11" s="199"/>
      <c r="D11" s="225"/>
      <c r="E11" s="22"/>
      <c r="F11" s="132"/>
      <c r="G11" s="136"/>
      <c r="H11" s="27"/>
      <c r="I11" s="163"/>
      <c r="J11" s="139"/>
      <c r="K11" s="228">
        <f t="shared" si="0"/>
        <v>0</v>
      </c>
    </row>
    <row r="12" spans="1:11" s="100" customFormat="1" ht="30" customHeight="1">
      <c r="A12" s="89">
        <v>9</v>
      </c>
      <c r="B12" s="190"/>
      <c r="C12" s="199"/>
      <c r="D12" s="225"/>
      <c r="E12" s="22"/>
      <c r="F12" s="132"/>
      <c r="G12" s="136"/>
      <c r="H12" s="27"/>
      <c r="I12" s="163"/>
      <c r="J12" s="139"/>
      <c r="K12" s="228">
        <f t="shared" si="0"/>
        <v>0</v>
      </c>
    </row>
    <row r="13" spans="1:11" s="100" customFormat="1" ht="30" customHeight="1">
      <c r="A13" s="89">
        <v>10</v>
      </c>
      <c r="B13" s="190"/>
      <c r="C13" s="199"/>
      <c r="D13" s="225"/>
      <c r="E13" s="22"/>
      <c r="F13" s="132"/>
      <c r="G13" s="136"/>
      <c r="H13" s="27"/>
      <c r="I13" s="163"/>
      <c r="J13" s="139"/>
      <c r="K13" s="228">
        <f t="shared" si="0"/>
        <v>0</v>
      </c>
    </row>
    <row r="14" spans="1:11" s="100" customFormat="1" ht="30" customHeight="1">
      <c r="A14" s="89">
        <v>11</v>
      </c>
      <c r="B14" s="190"/>
      <c r="C14" s="199"/>
      <c r="D14" s="225"/>
      <c r="E14" s="22"/>
      <c r="F14" s="132"/>
      <c r="G14" s="136"/>
      <c r="H14" s="27"/>
      <c r="I14" s="163"/>
      <c r="J14" s="139"/>
      <c r="K14" s="228">
        <f t="shared" si="0"/>
        <v>0</v>
      </c>
    </row>
    <row r="15" spans="1:11" s="100" customFormat="1" ht="30" customHeight="1">
      <c r="A15" s="89">
        <v>12</v>
      </c>
      <c r="B15" s="190"/>
      <c r="C15" s="199"/>
      <c r="D15" s="225"/>
      <c r="E15" s="22"/>
      <c r="F15" s="132"/>
      <c r="G15" s="136"/>
      <c r="H15" s="27"/>
      <c r="I15" s="163"/>
      <c r="J15" s="139"/>
      <c r="K15" s="228">
        <f t="shared" si="0"/>
        <v>0</v>
      </c>
    </row>
    <row r="16" spans="1:11" s="100" customFormat="1" ht="30" customHeight="1">
      <c r="A16" s="89">
        <v>13</v>
      </c>
      <c r="B16" s="190"/>
      <c r="C16" s="199"/>
      <c r="D16" s="225"/>
      <c r="E16" s="22"/>
      <c r="F16" s="132"/>
      <c r="G16" s="136"/>
      <c r="H16" s="27"/>
      <c r="I16" s="163"/>
      <c r="J16" s="139"/>
      <c r="K16" s="228">
        <f t="shared" si="0"/>
        <v>0</v>
      </c>
    </row>
    <row r="17" spans="1:11" s="100" customFormat="1" ht="30" customHeight="1">
      <c r="A17" s="89">
        <v>14</v>
      </c>
      <c r="B17" s="190"/>
      <c r="C17" s="199"/>
      <c r="D17" s="225"/>
      <c r="E17" s="22"/>
      <c r="F17" s="132"/>
      <c r="G17" s="136"/>
      <c r="H17" s="27"/>
      <c r="I17" s="163"/>
      <c r="J17" s="139"/>
      <c r="K17" s="228">
        <f t="shared" si="0"/>
        <v>0</v>
      </c>
    </row>
    <row r="18" spans="1:11" s="100" customFormat="1" ht="30" customHeight="1">
      <c r="A18" s="89">
        <v>15</v>
      </c>
      <c r="B18" s="190"/>
      <c r="C18" s="199"/>
      <c r="D18" s="225"/>
      <c r="E18" s="22"/>
      <c r="F18" s="132"/>
      <c r="G18" s="136"/>
      <c r="H18" s="27"/>
      <c r="I18" s="163"/>
      <c r="J18" s="139"/>
      <c r="K18" s="228">
        <f t="shared" si="0"/>
        <v>0</v>
      </c>
    </row>
    <row r="19" spans="1:11" s="100" customFormat="1" ht="30" customHeight="1">
      <c r="A19" s="89">
        <v>16</v>
      </c>
      <c r="B19" s="190"/>
      <c r="C19" s="199"/>
      <c r="D19" s="225"/>
      <c r="E19" s="22"/>
      <c r="F19" s="132"/>
      <c r="G19" s="136"/>
      <c r="H19" s="27"/>
      <c r="I19" s="163"/>
      <c r="J19" s="139"/>
      <c r="K19" s="228">
        <f t="shared" si="0"/>
        <v>0</v>
      </c>
    </row>
    <row r="20" spans="1:11" s="100" customFormat="1" ht="30" customHeight="1">
      <c r="A20" s="89">
        <v>17</v>
      </c>
      <c r="B20" s="190"/>
      <c r="C20" s="199"/>
      <c r="D20" s="225"/>
      <c r="E20" s="22"/>
      <c r="F20" s="132"/>
      <c r="G20" s="136"/>
      <c r="H20" s="27"/>
      <c r="I20" s="163"/>
      <c r="J20" s="139"/>
      <c r="K20" s="228">
        <f t="shared" si="0"/>
        <v>0</v>
      </c>
    </row>
    <row r="21" spans="1:11" s="100" customFormat="1" ht="30" customHeight="1">
      <c r="A21" s="89">
        <v>18</v>
      </c>
      <c r="B21" s="190"/>
      <c r="C21" s="199"/>
      <c r="D21" s="225"/>
      <c r="E21" s="22"/>
      <c r="F21" s="132"/>
      <c r="G21" s="136"/>
      <c r="H21" s="27"/>
      <c r="I21" s="163"/>
      <c r="J21" s="139"/>
      <c r="K21" s="228">
        <f t="shared" si="0"/>
        <v>0</v>
      </c>
    </row>
    <row r="22" spans="1:11" s="100" customFormat="1" ht="30" customHeight="1">
      <c r="A22" s="89">
        <v>19</v>
      </c>
      <c r="B22" s="190"/>
      <c r="C22" s="199"/>
      <c r="D22" s="225"/>
      <c r="E22" s="22"/>
      <c r="F22" s="132"/>
      <c r="G22" s="136"/>
      <c r="H22" s="27"/>
      <c r="I22" s="163"/>
      <c r="J22" s="139"/>
      <c r="K22" s="228">
        <f t="shared" si="0"/>
        <v>0</v>
      </c>
    </row>
    <row r="23" spans="1:11" s="100" customFormat="1" ht="30" customHeight="1" thickBot="1">
      <c r="A23" s="90">
        <v>20</v>
      </c>
      <c r="B23" s="200"/>
      <c r="C23" s="201"/>
      <c r="D23" s="225"/>
      <c r="E23" s="104"/>
      <c r="F23" s="133"/>
      <c r="G23" s="137"/>
      <c r="H23" s="93"/>
      <c r="I23" s="164"/>
      <c r="J23" s="140"/>
      <c r="K23" s="228">
        <f t="shared" si="0"/>
        <v>0</v>
      </c>
    </row>
    <row r="24" spans="1:11" s="341" customFormat="1" ht="18.600000000000001" thickBot="1">
      <c r="A24" s="470" t="s">
        <v>15</v>
      </c>
      <c r="B24" s="471"/>
      <c r="C24" s="471"/>
      <c r="D24" s="216"/>
      <c r="E24" s="23">
        <f>SUM(E4:E23)</f>
        <v>0</v>
      </c>
      <c r="F24" s="24"/>
      <c r="G24" s="24"/>
      <c r="H24" s="24"/>
      <c r="I24" s="87"/>
      <c r="J24" s="25"/>
      <c r="K24" s="26"/>
    </row>
    <row r="25" spans="1:11" s="341" customFormat="1" ht="28.5" customHeight="1" thickBot="1">
      <c r="A25" s="459" t="s">
        <v>22</v>
      </c>
      <c r="B25" s="460"/>
      <c r="C25" s="460"/>
      <c r="D25" s="460"/>
      <c r="E25" s="460"/>
      <c r="F25" s="460"/>
      <c r="G25" s="460"/>
      <c r="H25" s="460"/>
      <c r="I25" s="460"/>
      <c r="J25" s="460"/>
      <c r="K25" s="134">
        <f>SUM(K4:K24)</f>
        <v>0</v>
      </c>
    </row>
    <row r="27" spans="1:11" ht="18.75" customHeight="1">
      <c r="B27" s="342" t="s">
        <v>100</v>
      </c>
      <c r="C27" s="343"/>
      <c r="D27" s="343"/>
    </row>
    <row r="28" spans="1:11" ht="18.75" customHeight="1">
      <c r="B28" s="324" t="s">
        <v>128</v>
      </c>
    </row>
    <row r="29" spans="1:11" ht="18.75" customHeight="1">
      <c r="B29" s="324" t="s">
        <v>129</v>
      </c>
    </row>
    <row r="30" spans="1:11" ht="18.75" customHeight="1">
      <c r="B30" s="324"/>
    </row>
    <row r="31" spans="1:11" ht="18">
      <c r="B31" s="324"/>
    </row>
    <row r="32" spans="1:11" ht="18">
      <c r="B32" s="324"/>
    </row>
    <row r="33" spans="2:2" ht="18">
      <c r="B33" s="324"/>
    </row>
    <row r="34" spans="2:2" ht="18">
      <c r="B34" s="324"/>
    </row>
  </sheetData>
  <sheetProtection algorithmName="SHA-512" hashValue="Hx+oX+KNravMXzYY+7G66MPvMo7DnaL0my6Pm9oMfQvaAEEn9ROF6Nl+V8fxPHnZQBJePBYQuJ7lfdmn5AoFYA==" saltValue="CkVRcw69TjoPZqwYg55qzw==" spinCount="100000" sheet="1" objects="1" scenarios="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DATA!$A$45:$A$51</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4">
    <pageSetUpPr fitToPage="1"/>
  </sheetPr>
  <dimension ref="A1:G30"/>
  <sheetViews>
    <sheetView zoomScale="70" zoomScaleNormal="70" workbookViewId="0">
      <selection activeCell="B4" sqref="B4"/>
    </sheetView>
  </sheetViews>
  <sheetFormatPr defaultColWidth="9.109375" defaultRowHeight="14.4"/>
  <cols>
    <col min="1" max="1" width="6" style="1" customWidth="1"/>
    <col min="2" max="2" width="70" style="1" customWidth="1"/>
    <col min="3" max="3" width="51.88671875" style="1" customWidth="1"/>
    <col min="4" max="4" width="27.5546875" style="1" customWidth="1"/>
    <col min="5" max="5" width="20" style="1" customWidth="1"/>
    <col min="6" max="6" width="21.33203125" style="1" customWidth="1"/>
    <col min="7" max="7" width="21.88671875" style="1" customWidth="1"/>
    <col min="8" max="16384" width="9.109375" style="1"/>
  </cols>
  <sheetData>
    <row r="1" spans="1:7" ht="26.4" thickBot="1">
      <c r="A1" s="474" t="s">
        <v>16</v>
      </c>
      <c r="B1" s="475"/>
      <c r="C1" s="475"/>
      <c r="D1" s="475"/>
      <c r="E1" s="475"/>
      <c r="F1" s="475"/>
      <c r="G1" s="476"/>
    </row>
    <row r="2" spans="1:7" s="99" customFormat="1" ht="57" customHeight="1">
      <c r="A2" s="464" t="s">
        <v>209</v>
      </c>
      <c r="B2" s="468" t="s">
        <v>302</v>
      </c>
      <c r="C2" s="472" t="s">
        <v>211</v>
      </c>
      <c r="D2" s="472" t="s">
        <v>187</v>
      </c>
      <c r="E2" s="213" t="s">
        <v>17</v>
      </c>
      <c r="F2" s="14" t="s">
        <v>18</v>
      </c>
      <c r="G2" s="268" t="s">
        <v>307</v>
      </c>
    </row>
    <row r="3" spans="1:7" s="99" customFormat="1" ht="15" thickBot="1">
      <c r="A3" s="465"/>
      <c r="B3" s="469"/>
      <c r="C3" s="473"/>
      <c r="D3" s="473"/>
      <c r="E3" s="17" t="s">
        <v>7</v>
      </c>
      <c r="F3" s="20" t="s">
        <v>8</v>
      </c>
      <c r="G3" s="16"/>
    </row>
    <row r="4" spans="1:7" s="100" customFormat="1" ht="30" customHeight="1">
      <c r="A4" s="229">
        <v>1</v>
      </c>
      <c r="B4" s="198"/>
      <c r="C4" s="234"/>
      <c r="D4" s="225"/>
      <c r="E4" s="21"/>
      <c r="F4" s="165"/>
      <c r="G4" s="131">
        <f>IF(D4="",0,IF(B4="",0,E4*F4))</f>
        <v>0</v>
      </c>
    </row>
    <row r="5" spans="1:7" s="100" customFormat="1" ht="30" customHeight="1">
      <c r="A5" s="230">
        <v>2</v>
      </c>
      <c r="B5" s="199"/>
      <c r="C5" s="226"/>
      <c r="D5" s="225"/>
      <c r="E5" s="22"/>
      <c r="F5" s="166"/>
      <c r="G5" s="131">
        <f t="shared" ref="G5:G23" si="0">IF(D5="",0,IF(B5="",0,E5*F5))</f>
        <v>0</v>
      </c>
    </row>
    <row r="6" spans="1:7" s="100" customFormat="1" ht="30" customHeight="1">
      <c r="A6" s="230">
        <v>3</v>
      </c>
      <c r="B6" s="199"/>
      <c r="C6" s="226"/>
      <c r="D6" s="225"/>
      <c r="E6" s="22"/>
      <c r="F6" s="166"/>
      <c r="G6" s="131">
        <f t="shared" si="0"/>
        <v>0</v>
      </c>
    </row>
    <row r="7" spans="1:7" s="100" customFormat="1" ht="30" customHeight="1">
      <c r="A7" s="230">
        <v>4</v>
      </c>
      <c r="B7" s="199"/>
      <c r="C7" s="226"/>
      <c r="D7" s="225"/>
      <c r="E7" s="22"/>
      <c r="F7" s="166"/>
      <c r="G7" s="131">
        <f t="shared" si="0"/>
        <v>0</v>
      </c>
    </row>
    <row r="8" spans="1:7" s="100" customFormat="1" ht="30" customHeight="1">
      <c r="A8" s="230">
        <v>5</v>
      </c>
      <c r="B8" s="199"/>
      <c r="C8" s="226"/>
      <c r="D8" s="225"/>
      <c r="E8" s="22"/>
      <c r="F8" s="166"/>
      <c r="G8" s="131">
        <f t="shared" si="0"/>
        <v>0</v>
      </c>
    </row>
    <row r="9" spans="1:7" s="100" customFormat="1" ht="30" customHeight="1">
      <c r="A9" s="230">
        <v>6</v>
      </c>
      <c r="B9" s="199"/>
      <c r="C9" s="226"/>
      <c r="D9" s="225"/>
      <c r="E9" s="22"/>
      <c r="F9" s="166"/>
      <c r="G9" s="131">
        <f t="shared" si="0"/>
        <v>0</v>
      </c>
    </row>
    <row r="10" spans="1:7" s="100" customFormat="1" ht="30" customHeight="1">
      <c r="A10" s="230">
        <v>7</v>
      </c>
      <c r="B10" s="199"/>
      <c r="C10" s="226"/>
      <c r="D10" s="225"/>
      <c r="E10" s="22"/>
      <c r="F10" s="166"/>
      <c r="G10" s="131">
        <f t="shared" si="0"/>
        <v>0</v>
      </c>
    </row>
    <row r="11" spans="1:7" s="100" customFormat="1" ht="30" customHeight="1">
      <c r="A11" s="230">
        <v>8</v>
      </c>
      <c r="B11" s="199"/>
      <c r="C11" s="226"/>
      <c r="D11" s="225"/>
      <c r="E11" s="22"/>
      <c r="F11" s="166"/>
      <c r="G11" s="131">
        <f t="shared" si="0"/>
        <v>0</v>
      </c>
    </row>
    <row r="12" spans="1:7" s="100" customFormat="1" ht="30" customHeight="1">
      <c r="A12" s="230">
        <v>9</v>
      </c>
      <c r="B12" s="199"/>
      <c r="C12" s="226"/>
      <c r="D12" s="225"/>
      <c r="E12" s="22"/>
      <c r="F12" s="166"/>
      <c r="G12" s="131">
        <f t="shared" si="0"/>
        <v>0</v>
      </c>
    </row>
    <row r="13" spans="1:7" s="100" customFormat="1" ht="30" customHeight="1">
      <c r="A13" s="230">
        <v>10</v>
      </c>
      <c r="B13" s="199"/>
      <c r="C13" s="226"/>
      <c r="D13" s="225"/>
      <c r="E13" s="22"/>
      <c r="F13" s="166"/>
      <c r="G13" s="131">
        <f t="shared" si="0"/>
        <v>0</v>
      </c>
    </row>
    <row r="14" spans="1:7" s="100" customFormat="1" ht="30" customHeight="1">
      <c r="A14" s="230">
        <v>11</v>
      </c>
      <c r="B14" s="199"/>
      <c r="C14" s="226"/>
      <c r="D14" s="225"/>
      <c r="E14" s="22"/>
      <c r="F14" s="166"/>
      <c r="G14" s="131">
        <f t="shared" si="0"/>
        <v>0</v>
      </c>
    </row>
    <row r="15" spans="1:7" s="100" customFormat="1" ht="30" customHeight="1">
      <c r="A15" s="230">
        <v>12</v>
      </c>
      <c r="B15" s="199"/>
      <c r="C15" s="226"/>
      <c r="D15" s="225"/>
      <c r="E15" s="22"/>
      <c r="F15" s="166"/>
      <c r="G15" s="131">
        <f t="shared" si="0"/>
        <v>0</v>
      </c>
    </row>
    <row r="16" spans="1:7" s="100" customFormat="1" ht="30" customHeight="1">
      <c r="A16" s="230">
        <v>13</v>
      </c>
      <c r="B16" s="199"/>
      <c r="C16" s="226"/>
      <c r="D16" s="225"/>
      <c r="E16" s="22"/>
      <c r="F16" s="166"/>
      <c r="G16" s="131">
        <f t="shared" si="0"/>
        <v>0</v>
      </c>
    </row>
    <row r="17" spans="1:7" s="100" customFormat="1" ht="30" customHeight="1">
      <c r="A17" s="230">
        <v>14</v>
      </c>
      <c r="B17" s="199"/>
      <c r="C17" s="226"/>
      <c r="D17" s="225"/>
      <c r="E17" s="22"/>
      <c r="F17" s="166"/>
      <c r="G17" s="131">
        <f t="shared" si="0"/>
        <v>0</v>
      </c>
    </row>
    <row r="18" spans="1:7" s="100" customFormat="1" ht="30" customHeight="1">
      <c r="A18" s="230">
        <v>15</v>
      </c>
      <c r="B18" s="199"/>
      <c r="C18" s="226"/>
      <c r="D18" s="225"/>
      <c r="E18" s="22"/>
      <c r="F18" s="166"/>
      <c r="G18" s="131">
        <f t="shared" si="0"/>
        <v>0</v>
      </c>
    </row>
    <row r="19" spans="1:7" s="100" customFormat="1" ht="30" customHeight="1">
      <c r="A19" s="230">
        <v>16</v>
      </c>
      <c r="B19" s="199"/>
      <c r="C19" s="226"/>
      <c r="D19" s="225"/>
      <c r="E19" s="22"/>
      <c r="F19" s="166"/>
      <c r="G19" s="131">
        <f t="shared" si="0"/>
        <v>0</v>
      </c>
    </row>
    <row r="20" spans="1:7" s="100" customFormat="1" ht="30" customHeight="1">
      <c r="A20" s="230">
        <v>17</v>
      </c>
      <c r="B20" s="199"/>
      <c r="C20" s="226"/>
      <c r="D20" s="225"/>
      <c r="E20" s="22"/>
      <c r="F20" s="166"/>
      <c r="G20" s="131">
        <f t="shared" si="0"/>
        <v>0</v>
      </c>
    </row>
    <row r="21" spans="1:7" s="100" customFormat="1" ht="30" customHeight="1">
      <c r="A21" s="230">
        <v>18</v>
      </c>
      <c r="B21" s="199"/>
      <c r="C21" s="226"/>
      <c r="D21" s="225"/>
      <c r="E21" s="22"/>
      <c r="F21" s="166"/>
      <c r="G21" s="131">
        <f t="shared" si="0"/>
        <v>0</v>
      </c>
    </row>
    <row r="22" spans="1:7" s="100" customFormat="1" ht="30" customHeight="1">
      <c r="A22" s="230">
        <v>19</v>
      </c>
      <c r="B22" s="199"/>
      <c r="C22" s="226"/>
      <c r="D22" s="225"/>
      <c r="E22" s="22"/>
      <c r="F22" s="166"/>
      <c r="G22" s="131">
        <f t="shared" si="0"/>
        <v>0</v>
      </c>
    </row>
    <row r="23" spans="1:7" s="100" customFormat="1" ht="30" customHeight="1" thickBot="1">
      <c r="A23" s="231">
        <v>20</v>
      </c>
      <c r="B23" s="232"/>
      <c r="C23" s="227"/>
      <c r="D23" s="233"/>
      <c r="E23" s="104"/>
      <c r="F23" s="167"/>
      <c r="G23" s="131">
        <f t="shared" si="0"/>
        <v>0</v>
      </c>
    </row>
    <row r="24" spans="1:7" s="341" customFormat="1" ht="18.600000000000001" thickBot="1">
      <c r="A24" s="470" t="s">
        <v>15</v>
      </c>
      <c r="B24" s="471"/>
      <c r="C24" s="471"/>
      <c r="D24" s="216"/>
      <c r="E24" s="23">
        <f>SUM(E4:E23)</f>
        <v>0</v>
      </c>
      <c r="F24" s="25"/>
      <c r="G24" s="26"/>
    </row>
    <row r="25" spans="1:7" s="341" customFormat="1" ht="28.5" customHeight="1" thickBot="1">
      <c r="A25" s="459" t="s">
        <v>22</v>
      </c>
      <c r="B25" s="460"/>
      <c r="C25" s="460"/>
      <c r="D25" s="460"/>
      <c r="E25" s="460"/>
      <c r="F25" s="460"/>
      <c r="G25" s="134">
        <f>SUM(G4:G24)</f>
        <v>0</v>
      </c>
    </row>
    <row r="27" spans="1:7" ht="18">
      <c r="B27" s="324" t="s">
        <v>130</v>
      </c>
    </row>
    <row r="28" spans="1:7" ht="18">
      <c r="B28" s="324" t="s">
        <v>131</v>
      </c>
    </row>
    <row r="29" spans="1:7" ht="18">
      <c r="B29" s="324"/>
    </row>
    <row r="30" spans="1:7" ht="18">
      <c r="B30" s="324"/>
    </row>
  </sheetData>
  <sheetProtection algorithmName="SHA-512" hashValue="fedszEuSHqimCYCSFzUWz2BVm27PA3bP17wdXJ2mEU2BeIyA/WhaiHqe7JCC98ANd/xkGYvnpuJX47HGKZoWNA==" saltValue="akPV5RygtDUrSmEF6MQoRA==" spinCount="100000" sheet="1" objects="1" scenarios="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DATA!$A$45:$A$51</xm:f>
          </x14:formula1>
          <xm:sqref>D4:D23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5">
    <pageSetUpPr fitToPage="1"/>
  </sheetPr>
  <dimension ref="A1:G22"/>
  <sheetViews>
    <sheetView zoomScale="85" zoomScaleNormal="85" zoomScaleSheetLayoutView="85" workbookViewId="0">
      <selection activeCell="B3" sqref="B3"/>
    </sheetView>
  </sheetViews>
  <sheetFormatPr defaultColWidth="9.109375" defaultRowHeight="14.4"/>
  <cols>
    <col min="1" max="1" width="5.88671875" style="103" customWidth="1"/>
    <col min="2" max="2" width="63.6640625" style="103" customWidth="1"/>
    <col min="3" max="4" width="35.109375" style="103" customWidth="1"/>
    <col min="5" max="5" width="25.109375" style="103" customWidth="1"/>
    <col min="6" max="6" width="15.109375" style="103" customWidth="1"/>
    <col min="7" max="7" width="21" style="103" customWidth="1"/>
    <col min="8" max="16384" width="9.109375" style="103"/>
  </cols>
  <sheetData>
    <row r="1" spans="1:7" ht="26.4" thickBot="1">
      <c r="A1" s="477" t="s">
        <v>132</v>
      </c>
      <c r="B1" s="478"/>
      <c r="C1" s="478"/>
      <c r="D1" s="478"/>
      <c r="E1" s="479"/>
      <c r="F1" s="479"/>
      <c r="G1" s="480"/>
    </row>
    <row r="2" spans="1:7" s="334" customFormat="1" ht="47.4" thickBot="1">
      <c r="A2" s="29" t="s">
        <v>212</v>
      </c>
      <c r="B2" s="30" t="s">
        <v>210</v>
      </c>
      <c r="C2" s="31" t="s">
        <v>211</v>
      </c>
      <c r="D2" s="30" t="s">
        <v>187</v>
      </c>
      <c r="E2" s="238" t="s">
        <v>213</v>
      </c>
      <c r="F2" s="31" t="s">
        <v>214</v>
      </c>
      <c r="G2" s="32" t="s">
        <v>38</v>
      </c>
    </row>
    <row r="3" spans="1:7" s="325" customFormat="1" ht="31.5" customHeight="1">
      <c r="A3" s="340">
        <v>1</v>
      </c>
      <c r="B3" s="194"/>
      <c r="C3" s="235"/>
      <c r="D3" s="242"/>
      <c r="E3" s="239"/>
      <c r="F3" s="92"/>
      <c r="G3" s="244">
        <f>IF(D3="",0,IF(B3="",0,E3*F3))</f>
        <v>0</v>
      </c>
    </row>
    <row r="4" spans="1:7" s="325" customFormat="1" ht="31.5" customHeight="1">
      <c r="A4" s="230">
        <v>2</v>
      </c>
      <c r="B4" s="195"/>
      <c r="C4" s="236"/>
      <c r="D4" s="242"/>
      <c r="E4" s="240"/>
      <c r="F4" s="28"/>
      <c r="G4" s="244">
        <f t="shared" ref="G4:G17" si="0">IF(D4="",0,IF(B4="",0,E4*F4))</f>
        <v>0</v>
      </c>
    </row>
    <row r="5" spans="1:7" s="325" customFormat="1" ht="31.5" customHeight="1">
      <c r="A5" s="230">
        <v>3</v>
      </c>
      <c r="B5" s="195"/>
      <c r="C5" s="236"/>
      <c r="D5" s="242"/>
      <c r="E5" s="240"/>
      <c r="F5" s="28"/>
      <c r="G5" s="244">
        <f t="shared" si="0"/>
        <v>0</v>
      </c>
    </row>
    <row r="6" spans="1:7" s="325" customFormat="1" ht="31.5" customHeight="1">
      <c r="A6" s="230">
        <v>4</v>
      </c>
      <c r="B6" s="195"/>
      <c r="C6" s="236"/>
      <c r="D6" s="242"/>
      <c r="E6" s="240"/>
      <c r="F6" s="28"/>
      <c r="G6" s="244">
        <f t="shared" si="0"/>
        <v>0</v>
      </c>
    </row>
    <row r="7" spans="1:7" s="325" customFormat="1" ht="31.5" customHeight="1">
      <c r="A7" s="230">
        <v>5</v>
      </c>
      <c r="B7" s="195"/>
      <c r="C7" s="236"/>
      <c r="D7" s="242"/>
      <c r="E7" s="240"/>
      <c r="F7" s="28"/>
      <c r="G7" s="244">
        <f t="shared" si="0"/>
        <v>0</v>
      </c>
    </row>
    <row r="8" spans="1:7" s="325" customFormat="1" ht="31.5" customHeight="1">
      <c r="A8" s="230">
        <v>6</v>
      </c>
      <c r="B8" s="195"/>
      <c r="C8" s="236"/>
      <c r="D8" s="242"/>
      <c r="E8" s="240"/>
      <c r="F8" s="28"/>
      <c r="G8" s="244">
        <f t="shared" si="0"/>
        <v>0</v>
      </c>
    </row>
    <row r="9" spans="1:7" s="325" customFormat="1" ht="31.5" customHeight="1">
      <c r="A9" s="230">
        <v>7</v>
      </c>
      <c r="B9" s="195"/>
      <c r="C9" s="236"/>
      <c r="D9" s="242"/>
      <c r="E9" s="240"/>
      <c r="F9" s="28"/>
      <c r="G9" s="244">
        <f t="shared" si="0"/>
        <v>0</v>
      </c>
    </row>
    <row r="10" spans="1:7" s="325" customFormat="1" ht="31.5" customHeight="1">
      <c r="A10" s="230">
        <v>8</v>
      </c>
      <c r="B10" s="195"/>
      <c r="C10" s="236"/>
      <c r="D10" s="242"/>
      <c r="E10" s="240"/>
      <c r="F10" s="28"/>
      <c r="G10" s="244">
        <f t="shared" si="0"/>
        <v>0</v>
      </c>
    </row>
    <row r="11" spans="1:7" s="325" customFormat="1" ht="31.5" customHeight="1">
      <c r="A11" s="230">
        <v>9</v>
      </c>
      <c r="B11" s="195"/>
      <c r="C11" s="236"/>
      <c r="D11" s="242"/>
      <c r="E11" s="240"/>
      <c r="F11" s="28"/>
      <c r="G11" s="244">
        <f t="shared" si="0"/>
        <v>0</v>
      </c>
    </row>
    <row r="12" spans="1:7" s="325" customFormat="1" ht="31.5" customHeight="1">
      <c r="A12" s="230">
        <v>10</v>
      </c>
      <c r="B12" s="195"/>
      <c r="C12" s="236"/>
      <c r="D12" s="242"/>
      <c r="E12" s="240"/>
      <c r="F12" s="28"/>
      <c r="G12" s="244">
        <f t="shared" si="0"/>
        <v>0</v>
      </c>
    </row>
    <row r="13" spans="1:7" s="325" customFormat="1" ht="31.5" customHeight="1">
      <c r="A13" s="230">
        <v>11</v>
      </c>
      <c r="B13" s="195"/>
      <c r="C13" s="236"/>
      <c r="D13" s="242"/>
      <c r="E13" s="240"/>
      <c r="F13" s="28"/>
      <c r="G13" s="244">
        <f t="shared" si="0"/>
        <v>0</v>
      </c>
    </row>
    <row r="14" spans="1:7" s="325" customFormat="1" ht="31.5" customHeight="1">
      <c r="A14" s="230">
        <v>12</v>
      </c>
      <c r="B14" s="195"/>
      <c r="C14" s="236"/>
      <c r="D14" s="242"/>
      <c r="E14" s="240"/>
      <c r="F14" s="28"/>
      <c r="G14" s="244">
        <f t="shared" si="0"/>
        <v>0</v>
      </c>
    </row>
    <row r="15" spans="1:7" s="325" customFormat="1" ht="31.5" customHeight="1">
      <c r="A15" s="230">
        <v>13</v>
      </c>
      <c r="B15" s="195"/>
      <c r="C15" s="236"/>
      <c r="D15" s="242"/>
      <c r="E15" s="240"/>
      <c r="F15" s="28"/>
      <c r="G15" s="244">
        <f t="shared" si="0"/>
        <v>0</v>
      </c>
    </row>
    <row r="16" spans="1:7" s="325" customFormat="1" ht="31.5" customHeight="1">
      <c r="A16" s="230">
        <v>14</v>
      </c>
      <c r="B16" s="195"/>
      <c r="C16" s="236"/>
      <c r="D16" s="242"/>
      <c r="E16" s="240"/>
      <c r="F16" s="28"/>
      <c r="G16" s="244">
        <f t="shared" si="0"/>
        <v>0</v>
      </c>
    </row>
    <row r="17" spans="1:7" s="325" customFormat="1" ht="31.5" customHeight="1" thickBot="1">
      <c r="A17" s="231">
        <v>15</v>
      </c>
      <c r="B17" s="196"/>
      <c r="C17" s="237"/>
      <c r="D17" s="243"/>
      <c r="E17" s="241"/>
      <c r="F17" s="94"/>
      <c r="G17" s="288">
        <f t="shared" si="0"/>
        <v>0</v>
      </c>
    </row>
    <row r="18" spans="1:7" ht="26.4" thickBot="1">
      <c r="A18" s="481" t="s">
        <v>23</v>
      </c>
      <c r="B18" s="482"/>
      <c r="C18" s="482"/>
      <c r="D18" s="482"/>
      <c r="E18" s="482"/>
      <c r="F18" s="482"/>
      <c r="G18" s="289">
        <f>SUM(G3:G17)</f>
        <v>0</v>
      </c>
    </row>
    <row r="19" spans="1:7" ht="13.5" customHeight="1">
      <c r="A19" s="335"/>
      <c r="B19" s="335"/>
      <c r="C19" s="335"/>
      <c r="D19" s="335"/>
      <c r="E19" s="335"/>
      <c r="F19" s="335"/>
      <c r="G19" s="336"/>
    </row>
    <row r="20" spans="1:7">
      <c r="A20" s="337" t="s">
        <v>24</v>
      </c>
    </row>
    <row r="21" spans="1:7">
      <c r="A21" s="338" t="s">
        <v>0</v>
      </c>
      <c r="B21" s="338"/>
      <c r="C21" s="338"/>
      <c r="D21" s="338"/>
      <c r="E21" s="339"/>
      <c r="F21" s="339"/>
      <c r="G21" s="339"/>
    </row>
    <row r="22" spans="1:7">
      <c r="A22" s="337"/>
      <c r="B22" s="337"/>
      <c r="C22" s="337"/>
      <c r="D22" s="337"/>
    </row>
  </sheetData>
  <sheetProtection algorithmName="SHA-512" hashValue="VWFipFhT/UwBS4tjutL12YL2ywssalZ4XMInmXnfQvUuRRHsOX0UkB2VKI08+rBajKwIWSVyoz2bj5vXupI6Cw==" saltValue="gjcL9M6xvPIPA+UW4VIU+w==" spinCount="100000" sheet="1" objects="1" scenarios="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DATA!$A$45:$A$51</xm:f>
          </x14:formula1>
          <xm:sqref>D3:D17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7">
    <pageSetUpPr fitToPage="1"/>
  </sheetPr>
  <dimension ref="A1:E26"/>
  <sheetViews>
    <sheetView zoomScaleNormal="100" zoomScaleSheetLayoutView="85" workbookViewId="0">
      <selection activeCell="B3" sqref="B3"/>
    </sheetView>
  </sheetViews>
  <sheetFormatPr defaultColWidth="9.109375" defaultRowHeight="14.4"/>
  <cols>
    <col min="1" max="1" width="7.5546875" style="103" customWidth="1"/>
    <col min="2" max="2" width="79.88671875" style="103" customWidth="1"/>
    <col min="3" max="3" width="69" style="103" customWidth="1"/>
    <col min="4" max="4" width="30" style="103" customWidth="1"/>
    <col min="5" max="5" width="21.109375" style="103" customWidth="1"/>
    <col min="6" max="16384" width="9.109375" style="103"/>
  </cols>
  <sheetData>
    <row r="1" spans="1:5" ht="26.4" thickBot="1">
      <c r="A1" s="477" t="s">
        <v>133</v>
      </c>
      <c r="B1" s="478"/>
      <c r="C1" s="478"/>
      <c r="D1" s="478"/>
      <c r="E1" s="483"/>
    </row>
    <row r="2" spans="1:5" s="324" customFormat="1" ht="47.4" thickBot="1">
      <c r="A2" s="208" t="s">
        <v>209</v>
      </c>
      <c r="B2" s="41" t="s">
        <v>210</v>
      </c>
      <c r="C2" s="8" t="s">
        <v>211</v>
      </c>
      <c r="D2" s="31" t="s">
        <v>187</v>
      </c>
      <c r="E2" s="107" t="s">
        <v>208</v>
      </c>
    </row>
    <row r="3" spans="1:5" s="325" customFormat="1" ht="31.5" customHeight="1">
      <c r="A3" s="326">
        <v>1</v>
      </c>
      <c r="B3" s="197"/>
      <c r="C3" s="188"/>
      <c r="D3" s="246"/>
      <c r="E3" s="261"/>
    </row>
    <row r="4" spans="1:5" s="325" customFormat="1" ht="31.5" customHeight="1">
      <c r="A4" s="327">
        <v>2</v>
      </c>
      <c r="B4" s="197"/>
      <c r="C4" s="190"/>
      <c r="D4" s="247"/>
      <c r="E4" s="262"/>
    </row>
    <row r="5" spans="1:5" s="325" customFormat="1" ht="31.5" customHeight="1">
      <c r="A5" s="328">
        <v>3</v>
      </c>
      <c r="B5" s="197"/>
      <c r="C5" s="190"/>
      <c r="D5" s="247"/>
      <c r="E5" s="262"/>
    </row>
    <row r="6" spans="1:5" s="325" customFormat="1" ht="31.5" customHeight="1">
      <c r="A6" s="327">
        <v>4</v>
      </c>
      <c r="B6" s="190"/>
      <c r="C6" s="190"/>
      <c r="D6" s="247"/>
      <c r="E6" s="262"/>
    </row>
    <row r="7" spans="1:5" s="325" customFormat="1" ht="31.5" customHeight="1">
      <c r="A7" s="328">
        <v>5</v>
      </c>
      <c r="B7" s="190"/>
      <c r="C7" s="190"/>
      <c r="D7" s="247"/>
      <c r="E7" s="262"/>
    </row>
    <row r="8" spans="1:5" s="325" customFormat="1" ht="31.5" customHeight="1">
      <c r="A8" s="327">
        <v>6</v>
      </c>
      <c r="B8" s="190"/>
      <c r="C8" s="190"/>
      <c r="D8" s="247"/>
      <c r="E8" s="262"/>
    </row>
    <row r="9" spans="1:5" s="325" customFormat="1" ht="31.5" customHeight="1">
      <c r="A9" s="328">
        <v>7</v>
      </c>
      <c r="B9" s="190"/>
      <c r="C9" s="190"/>
      <c r="D9" s="247"/>
      <c r="E9" s="262"/>
    </row>
    <row r="10" spans="1:5" s="325" customFormat="1" ht="31.5" customHeight="1">
      <c r="A10" s="327">
        <v>8</v>
      </c>
      <c r="B10" s="190"/>
      <c r="C10" s="190"/>
      <c r="D10" s="247"/>
      <c r="E10" s="262"/>
    </row>
    <row r="11" spans="1:5" s="325" customFormat="1" ht="31.5" customHeight="1">
      <c r="A11" s="328">
        <v>9</v>
      </c>
      <c r="B11" s="190"/>
      <c r="C11" s="190"/>
      <c r="D11" s="247"/>
      <c r="E11" s="262"/>
    </row>
    <row r="12" spans="1:5" s="325" customFormat="1" ht="31.5" customHeight="1">
      <c r="A12" s="327">
        <v>10</v>
      </c>
      <c r="B12" s="190"/>
      <c r="C12" s="190"/>
      <c r="D12" s="247"/>
      <c r="E12" s="262"/>
    </row>
    <row r="13" spans="1:5" s="325" customFormat="1" ht="31.5" customHeight="1">
      <c r="A13" s="328">
        <v>11</v>
      </c>
      <c r="B13" s="190"/>
      <c r="C13" s="190"/>
      <c r="D13" s="247"/>
      <c r="E13" s="262"/>
    </row>
    <row r="14" spans="1:5" s="325" customFormat="1" ht="31.5" customHeight="1">
      <c r="A14" s="327">
        <v>12</v>
      </c>
      <c r="B14" s="190"/>
      <c r="C14" s="190"/>
      <c r="D14" s="247"/>
      <c r="E14" s="262"/>
    </row>
    <row r="15" spans="1:5" s="325" customFormat="1" ht="31.5" customHeight="1">
      <c r="A15" s="328">
        <v>13</v>
      </c>
      <c r="B15" s="190"/>
      <c r="C15" s="190"/>
      <c r="D15" s="247"/>
      <c r="E15" s="262"/>
    </row>
    <row r="16" spans="1:5" s="325" customFormat="1" ht="31.5" customHeight="1">
      <c r="A16" s="327">
        <v>14</v>
      </c>
      <c r="B16" s="190"/>
      <c r="C16" s="190"/>
      <c r="D16" s="247"/>
      <c r="E16" s="262"/>
    </row>
    <row r="17" spans="1:5" s="325" customFormat="1" ht="31.5" customHeight="1">
      <c r="A17" s="328">
        <v>15</v>
      </c>
      <c r="B17" s="190"/>
      <c r="C17" s="190"/>
      <c r="D17" s="247"/>
      <c r="E17" s="262"/>
    </row>
    <row r="18" spans="1:5" s="325" customFormat="1" ht="31.5" customHeight="1">
      <c r="A18" s="327">
        <v>16</v>
      </c>
      <c r="B18" s="190"/>
      <c r="C18" s="190"/>
      <c r="D18" s="247"/>
      <c r="E18" s="262"/>
    </row>
    <row r="19" spans="1:5" s="325" customFormat="1" ht="31.5" customHeight="1">
      <c r="A19" s="328">
        <v>17</v>
      </c>
      <c r="B19" s="190"/>
      <c r="C19" s="190"/>
      <c r="D19" s="247"/>
      <c r="E19" s="262"/>
    </row>
    <row r="20" spans="1:5" s="325" customFormat="1" ht="31.5" customHeight="1">
      <c r="A20" s="327">
        <v>18</v>
      </c>
      <c r="B20" s="190"/>
      <c r="C20" s="190"/>
      <c r="D20" s="247"/>
      <c r="E20" s="262"/>
    </row>
    <row r="21" spans="1:5" s="325" customFormat="1" ht="31.5" customHeight="1">
      <c r="A21" s="328">
        <v>19</v>
      </c>
      <c r="B21" s="190"/>
      <c r="C21" s="190"/>
      <c r="D21" s="247"/>
      <c r="E21" s="262"/>
    </row>
    <row r="22" spans="1:5" s="325" customFormat="1" ht="31.5" customHeight="1" thickBot="1">
      <c r="A22" s="329">
        <v>20</v>
      </c>
      <c r="B22" s="192"/>
      <c r="C22" s="192"/>
      <c r="D22" s="248"/>
      <c r="E22" s="263"/>
    </row>
    <row r="23" spans="1:5" s="325" customFormat="1" ht="43.5" customHeight="1" thickBot="1">
      <c r="A23" s="95"/>
      <c r="B23" s="95"/>
      <c r="C23" s="37" t="s">
        <v>303</v>
      </c>
      <c r="D23" s="245"/>
      <c r="E23" s="249">
        <f>SUM(E3:E22)</f>
        <v>0</v>
      </c>
    </row>
    <row r="25" spans="1:5">
      <c r="A25" s="103" t="s">
        <v>308</v>
      </c>
    </row>
    <row r="26" spans="1:5">
      <c r="A26" s="103" t="s">
        <v>134</v>
      </c>
    </row>
  </sheetData>
  <sheetProtection algorithmName="SHA-512" hashValue="aiD1h9c7exwQFXvGBvDGLnnNsOziVrG131Yaw1udDgBqg5Mni8KcUTuWQM3pAb2Bnm7g1io04RLo0m+BZgDlhg==" saltValue="NCDgq3Nu4hR0x3ySQ2THzA==" spinCount="100000" sheet="1" objects="1" scenarios="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DATA!$A$45:$A$51</xm:f>
          </x14:formula1>
          <xm:sqref>D3:D22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15</vt:i4>
      </vt:variant>
      <vt:variant>
        <vt:lpstr>Καθορισμένες περιοχές</vt:lpstr>
      </vt:variant>
      <vt:variant>
        <vt:i4>4</vt:i4>
      </vt:variant>
    </vt:vector>
  </HeadingPairs>
  <TitlesOfParts>
    <vt:vector size="19" baseType="lpstr">
      <vt:lpstr>Οδηγίες Συμπλήρωσης</vt:lpstr>
      <vt:lpstr>Προϋπολογισμός</vt:lpstr>
      <vt:lpstr>Προσωπικό</vt:lpstr>
      <vt:lpstr>Εθελοντές</vt:lpstr>
      <vt:lpstr>Ταξίδια</vt:lpstr>
      <vt:lpstr>Αποσβέσεις</vt:lpstr>
      <vt:lpstr>Εξοπλισμός</vt:lpstr>
      <vt:lpstr>Αναλώσιμα</vt:lpstr>
      <vt:lpstr>Υπεργολαβίες</vt:lpstr>
      <vt:lpstr>Λοιπές άμεσες</vt:lpstr>
      <vt:lpstr>Ανακατασκευή</vt:lpstr>
      <vt:lpstr>Capacity Building</vt:lpstr>
      <vt:lpstr>Επιμέρους Προϋπολογισμοί</vt:lpstr>
      <vt:lpstr>Όρια</vt:lpstr>
      <vt:lpstr>DATA</vt:lpstr>
      <vt:lpstr>'Επιμέρους Προϋπολογισμοί'!Print_Area</vt:lpstr>
      <vt:lpstr>'Οδηγίες Συμπλήρωσης'!Print_Area</vt:lpstr>
      <vt:lpstr>Προϋπολογισμός!Print_Area</vt:lpstr>
      <vt:lpstr>Φορέαςεταίροι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2019-04-10T20:40:54Z</cp:lastPrinted>
  <dcterms:created xsi:type="dcterms:W3CDTF">2014-01-17T11:51:55Z</dcterms:created>
  <dcterms:modified xsi:type="dcterms:W3CDTF">2020-12-08T22:18:25Z</dcterms:modified>
</cp:coreProperties>
</file>